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2018\Projects\2018s0424 - Eden District Council - Eden Level 1 SFRA\Data Management\Outgoing Data\2018s0424 Eden Level 1 SFRA FINAL June2020\Appendix B - Site Assessment Spreadsheet\"/>
    </mc:Choice>
  </mc:AlternateContent>
  <xr:revisionPtr revIDLastSave="0" documentId="13_ncr:1_{BA2776DB-E138-47AD-9D72-6B137BAB08F8}" xr6:coauthVersionLast="44" xr6:coauthVersionMax="44" xr10:uidLastSave="{00000000-0000-0000-0000-000000000000}"/>
  <bookViews>
    <workbookView xWindow="25080" yWindow="-120" windowWidth="29040" windowHeight="15840" xr2:uid="{00000000-000D-0000-FFFF-FFFF00000000}"/>
  </bookViews>
  <sheets>
    <sheet name="Sites Assessment" sheetId="3" r:id="rId1"/>
    <sheet name="Calculations" sheetId="1" state="hidden" r:id="rId2"/>
  </sheets>
  <definedNames>
    <definedName name="_xlnm._FilterDatabase" localSheetId="1" hidden="1">Calculations!$A$1:$U$94</definedName>
    <definedName name="_xlnm._FilterDatabase" localSheetId="0" hidden="1">'Sites Assessment'!$B$27:$Y$120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1" l="1"/>
  <c r="L56" i="1" s="1"/>
  <c r="D29" i="3" l="1"/>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28" i="3"/>
  <c r="R3" i="1"/>
  <c r="S3" i="1"/>
  <c r="U3" i="1"/>
  <c r="R4" i="1"/>
  <c r="S4" i="1"/>
  <c r="U4" i="1"/>
  <c r="R5" i="1"/>
  <c r="S5" i="1"/>
  <c r="U5" i="1"/>
  <c r="R6" i="1"/>
  <c r="S6" i="1"/>
  <c r="U6" i="1"/>
  <c r="R7" i="1"/>
  <c r="S7" i="1"/>
  <c r="U7" i="1"/>
  <c r="R8" i="1"/>
  <c r="S8" i="1"/>
  <c r="U8" i="1"/>
  <c r="R9" i="1"/>
  <c r="S9" i="1"/>
  <c r="U9" i="1"/>
  <c r="R10" i="1"/>
  <c r="S10" i="1"/>
  <c r="U10" i="1"/>
  <c r="R11" i="1"/>
  <c r="S11" i="1"/>
  <c r="U11" i="1"/>
  <c r="R12" i="1"/>
  <c r="S12" i="1"/>
  <c r="U12" i="1"/>
  <c r="R13" i="1"/>
  <c r="S13" i="1"/>
  <c r="U13" i="1"/>
  <c r="R14" i="1"/>
  <c r="S14" i="1"/>
  <c r="U14" i="1"/>
  <c r="R15" i="1"/>
  <c r="S15" i="1"/>
  <c r="U15" i="1"/>
  <c r="R16" i="1"/>
  <c r="S16" i="1"/>
  <c r="U16" i="1"/>
  <c r="R17" i="1"/>
  <c r="S17" i="1"/>
  <c r="U17" i="1"/>
  <c r="R18" i="1"/>
  <c r="S18" i="1"/>
  <c r="U18" i="1"/>
  <c r="R19" i="1"/>
  <c r="S19" i="1"/>
  <c r="U19" i="1"/>
  <c r="R20" i="1"/>
  <c r="S20" i="1"/>
  <c r="U20" i="1"/>
  <c r="R21" i="1"/>
  <c r="S21" i="1"/>
  <c r="U21" i="1"/>
  <c r="R22" i="1"/>
  <c r="S22" i="1"/>
  <c r="U22" i="1"/>
  <c r="R23" i="1"/>
  <c r="S23" i="1"/>
  <c r="U23" i="1"/>
  <c r="R24" i="1"/>
  <c r="S24" i="1"/>
  <c r="U24" i="1"/>
  <c r="R25" i="1"/>
  <c r="S25" i="1"/>
  <c r="U25" i="1"/>
  <c r="R26" i="1"/>
  <c r="S26" i="1"/>
  <c r="U26" i="1"/>
  <c r="R27" i="1"/>
  <c r="S27" i="1"/>
  <c r="U27" i="1"/>
  <c r="R28" i="1"/>
  <c r="S28" i="1"/>
  <c r="U28" i="1"/>
  <c r="R29" i="1"/>
  <c r="S29" i="1"/>
  <c r="U29" i="1"/>
  <c r="R30" i="1"/>
  <c r="S30" i="1"/>
  <c r="U30" i="1"/>
  <c r="R31" i="1"/>
  <c r="S31" i="1"/>
  <c r="U31" i="1"/>
  <c r="R32" i="1"/>
  <c r="S32" i="1"/>
  <c r="U32" i="1"/>
  <c r="R33" i="1"/>
  <c r="S33" i="1"/>
  <c r="U33" i="1"/>
  <c r="R34" i="1"/>
  <c r="S34" i="1"/>
  <c r="U34" i="1"/>
  <c r="R35" i="1"/>
  <c r="S35" i="1"/>
  <c r="U35" i="1"/>
  <c r="R36" i="1"/>
  <c r="S36" i="1"/>
  <c r="U36" i="1"/>
  <c r="R37" i="1"/>
  <c r="S37" i="1"/>
  <c r="U37" i="1"/>
  <c r="R38" i="1"/>
  <c r="S38" i="1"/>
  <c r="U38" i="1"/>
  <c r="R39" i="1"/>
  <c r="S39" i="1"/>
  <c r="U39" i="1"/>
  <c r="R40" i="1"/>
  <c r="S40" i="1"/>
  <c r="U40" i="1"/>
  <c r="R41" i="1"/>
  <c r="S41" i="1"/>
  <c r="U41" i="1"/>
  <c r="R42" i="1"/>
  <c r="S42" i="1"/>
  <c r="U42" i="1"/>
  <c r="R43" i="1"/>
  <c r="S43" i="1"/>
  <c r="U43" i="1"/>
  <c r="R44" i="1"/>
  <c r="S44" i="1"/>
  <c r="U44" i="1"/>
  <c r="R45" i="1"/>
  <c r="S45" i="1"/>
  <c r="U45" i="1"/>
  <c r="R46" i="1"/>
  <c r="S46" i="1"/>
  <c r="U46" i="1"/>
  <c r="R47" i="1"/>
  <c r="S47" i="1"/>
  <c r="U47" i="1"/>
  <c r="R48" i="1"/>
  <c r="S48" i="1"/>
  <c r="U48" i="1"/>
  <c r="R49" i="1"/>
  <c r="S49" i="1"/>
  <c r="U49" i="1"/>
  <c r="R50" i="1"/>
  <c r="S50" i="1"/>
  <c r="U50" i="1"/>
  <c r="R51" i="1"/>
  <c r="S51" i="1"/>
  <c r="U51" i="1"/>
  <c r="R52" i="1"/>
  <c r="S52" i="1"/>
  <c r="U52" i="1"/>
  <c r="R53" i="1"/>
  <c r="S53" i="1"/>
  <c r="U53" i="1"/>
  <c r="R54" i="1"/>
  <c r="S54" i="1"/>
  <c r="U54" i="1"/>
  <c r="R55" i="1"/>
  <c r="S55" i="1"/>
  <c r="U55" i="1"/>
  <c r="R56" i="1"/>
  <c r="S56" i="1"/>
  <c r="U56" i="1"/>
  <c r="R57" i="1"/>
  <c r="S57" i="1"/>
  <c r="U57" i="1"/>
  <c r="R58" i="1"/>
  <c r="S58" i="1"/>
  <c r="U58" i="1"/>
  <c r="R59" i="1"/>
  <c r="S59" i="1"/>
  <c r="U59" i="1"/>
  <c r="R60" i="1"/>
  <c r="S60" i="1"/>
  <c r="U60" i="1"/>
  <c r="R61" i="1"/>
  <c r="S61" i="1"/>
  <c r="U61" i="1"/>
  <c r="R62" i="1"/>
  <c r="S62" i="1"/>
  <c r="U62" i="1"/>
  <c r="R63" i="1"/>
  <c r="S63" i="1"/>
  <c r="U63" i="1"/>
  <c r="R64" i="1"/>
  <c r="S64" i="1"/>
  <c r="U64" i="1"/>
  <c r="R65" i="1"/>
  <c r="S65" i="1"/>
  <c r="U65" i="1"/>
  <c r="R66" i="1"/>
  <c r="S66" i="1"/>
  <c r="U66" i="1"/>
  <c r="R67" i="1"/>
  <c r="S67" i="1"/>
  <c r="U67" i="1"/>
  <c r="R68" i="1"/>
  <c r="S68" i="1"/>
  <c r="U68" i="1"/>
  <c r="R69" i="1"/>
  <c r="S69" i="1"/>
  <c r="U69" i="1"/>
  <c r="R70" i="1"/>
  <c r="S70" i="1"/>
  <c r="U70" i="1"/>
  <c r="R71" i="1"/>
  <c r="S71" i="1"/>
  <c r="U71" i="1"/>
  <c r="R72" i="1"/>
  <c r="S72" i="1"/>
  <c r="U72" i="1"/>
  <c r="R73" i="1"/>
  <c r="S73" i="1"/>
  <c r="U73" i="1"/>
  <c r="R74" i="1"/>
  <c r="S74" i="1"/>
  <c r="U74" i="1"/>
  <c r="R75" i="1"/>
  <c r="S75" i="1"/>
  <c r="U75" i="1"/>
  <c r="R76" i="1"/>
  <c r="S76" i="1"/>
  <c r="U76" i="1"/>
  <c r="R77" i="1"/>
  <c r="S77" i="1"/>
  <c r="U77" i="1"/>
  <c r="R78" i="1"/>
  <c r="S78" i="1"/>
  <c r="U78" i="1"/>
  <c r="R79" i="1"/>
  <c r="S79" i="1"/>
  <c r="U79" i="1"/>
  <c r="R80" i="1"/>
  <c r="S80" i="1"/>
  <c r="U80" i="1"/>
  <c r="R81" i="1"/>
  <c r="S81" i="1"/>
  <c r="U81" i="1"/>
  <c r="R82" i="1"/>
  <c r="S82" i="1"/>
  <c r="U82" i="1"/>
  <c r="R83" i="1"/>
  <c r="S83" i="1"/>
  <c r="U83" i="1"/>
  <c r="R84" i="1"/>
  <c r="S84" i="1"/>
  <c r="U84" i="1"/>
  <c r="R85" i="1"/>
  <c r="S85" i="1"/>
  <c r="U85" i="1"/>
  <c r="R86" i="1"/>
  <c r="S86" i="1"/>
  <c r="U86" i="1"/>
  <c r="R87" i="1"/>
  <c r="S87" i="1"/>
  <c r="U87" i="1"/>
  <c r="R88" i="1"/>
  <c r="S88" i="1"/>
  <c r="U88" i="1"/>
  <c r="R89" i="1"/>
  <c r="S89" i="1"/>
  <c r="U89" i="1"/>
  <c r="R90" i="1"/>
  <c r="S90" i="1"/>
  <c r="U90" i="1"/>
  <c r="R91" i="1"/>
  <c r="S91" i="1"/>
  <c r="U91" i="1"/>
  <c r="R92" i="1"/>
  <c r="S92" i="1"/>
  <c r="U92" i="1"/>
  <c r="R93" i="1"/>
  <c r="S93" i="1"/>
  <c r="U93" i="1"/>
  <c r="R94" i="1"/>
  <c r="S94" i="1"/>
  <c r="U94" i="1"/>
  <c r="U2" i="1"/>
  <c r="S2" i="1"/>
  <c r="R2" i="1"/>
  <c r="O3" i="1"/>
  <c r="T3" i="1" s="1"/>
  <c r="O4" i="1"/>
  <c r="T4" i="1" s="1"/>
  <c r="O5" i="1"/>
  <c r="Q5" i="1" s="1"/>
  <c r="V5" i="1" s="1"/>
  <c r="O6" i="1"/>
  <c r="Q6" i="1" s="1"/>
  <c r="V6" i="1" s="1"/>
  <c r="O7" i="1"/>
  <c r="T7" i="1" s="1"/>
  <c r="O8" i="1"/>
  <c r="T8" i="1" s="1"/>
  <c r="O9" i="1"/>
  <c r="Q9" i="1" s="1"/>
  <c r="V9" i="1" s="1"/>
  <c r="O10" i="1"/>
  <c r="Q10" i="1" s="1"/>
  <c r="V10" i="1" s="1"/>
  <c r="O11" i="1"/>
  <c r="T11" i="1" s="1"/>
  <c r="O12" i="1"/>
  <c r="T12" i="1" s="1"/>
  <c r="O13" i="1"/>
  <c r="Q13" i="1" s="1"/>
  <c r="V13" i="1" s="1"/>
  <c r="O14" i="1"/>
  <c r="Q14" i="1" s="1"/>
  <c r="V14" i="1" s="1"/>
  <c r="O15" i="1"/>
  <c r="T15" i="1" s="1"/>
  <c r="O16" i="1"/>
  <c r="Q16" i="1" s="1"/>
  <c r="V16" i="1" s="1"/>
  <c r="O17" i="1"/>
  <c r="Q17" i="1" s="1"/>
  <c r="V17" i="1" s="1"/>
  <c r="O18" i="1"/>
  <c r="Q18" i="1" s="1"/>
  <c r="V18" i="1" s="1"/>
  <c r="O19" i="1"/>
  <c r="T19" i="1" s="1"/>
  <c r="O20" i="1"/>
  <c r="T20" i="1" s="1"/>
  <c r="O21" i="1"/>
  <c r="Q21" i="1" s="1"/>
  <c r="V21" i="1" s="1"/>
  <c r="O22" i="1"/>
  <c r="Q22" i="1" s="1"/>
  <c r="V22" i="1" s="1"/>
  <c r="O23" i="1"/>
  <c r="T23" i="1" s="1"/>
  <c r="O24" i="1"/>
  <c r="T24" i="1" s="1"/>
  <c r="O25" i="1"/>
  <c r="Q25" i="1" s="1"/>
  <c r="V25" i="1" s="1"/>
  <c r="O26" i="1"/>
  <c r="Q26" i="1" s="1"/>
  <c r="V26" i="1" s="1"/>
  <c r="O27" i="1"/>
  <c r="T27" i="1" s="1"/>
  <c r="O28" i="1"/>
  <c r="T28" i="1" s="1"/>
  <c r="O29" i="1"/>
  <c r="Q29" i="1" s="1"/>
  <c r="V29" i="1" s="1"/>
  <c r="O30" i="1"/>
  <c r="Q30" i="1" s="1"/>
  <c r="V30" i="1" s="1"/>
  <c r="O31" i="1"/>
  <c r="T31" i="1" s="1"/>
  <c r="O32" i="1"/>
  <c r="Q32" i="1" s="1"/>
  <c r="V32" i="1" s="1"/>
  <c r="O33" i="1"/>
  <c r="Q33" i="1" s="1"/>
  <c r="V33" i="1" s="1"/>
  <c r="O34" i="1"/>
  <c r="Q34" i="1" s="1"/>
  <c r="V34" i="1" s="1"/>
  <c r="O35" i="1"/>
  <c r="T35" i="1" s="1"/>
  <c r="O36" i="1"/>
  <c r="T36" i="1" s="1"/>
  <c r="O37" i="1"/>
  <c r="Q37" i="1" s="1"/>
  <c r="V37" i="1" s="1"/>
  <c r="O38" i="1"/>
  <c r="Q38" i="1" s="1"/>
  <c r="V38" i="1" s="1"/>
  <c r="O39" i="1"/>
  <c r="T39" i="1" s="1"/>
  <c r="O40" i="1"/>
  <c r="T40" i="1" s="1"/>
  <c r="O41" i="1"/>
  <c r="Q41" i="1" s="1"/>
  <c r="V41" i="1" s="1"/>
  <c r="O42" i="1"/>
  <c r="Q42" i="1" s="1"/>
  <c r="V42" i="1" s="1"/>
  <c r="O43" i="1"/>
  <c r="T43" i="1" s="1"/>
  <c r="O44" i="1"/>
  <c r="T44" i="1" s="1"/>
  <c r="O45" i="1"/>
  <c r="Q45" i="1" s="1"/>
  <c r="V45" i="1" s="1"/>
  <c r="O46" i="1"/>
  <c r="Q46" i="1" s="1"/>
  <c r="V46" i="1" s="1"/>
  <c r="O47" i="1"/>
  <c r="T47" i="1" s="1"/>
  <c r="O48" i="1"/>
  <c r="Q48" i="1" s="1"/>
  <c r="V48" i="1" s="1"/>
  <c r="O49" i="1"/>
  <c r="Q49" i="1" s="1"/>
  <c r="V49" i="1" s="1"/>
  <c r="O50" i="1"/>
  <c r="Q50" i="1" s="1"/>
  <c r="V50" i="1" s="1"/>
  <c r="O51" i="1"/>
  <c r="T51" i="1" s="1"/>
  <c r="O52" i="1"/>
  <c r="T52" i="1" s="1"/>
  <c r="O53" i="1"/>
  <c r="Q53" i="1" s="1"/>
  <c r="V53" i="1" s="1"/>
  <c r="O54" i="1"/>
  <c r="Q54" i="1" s="1"/>
  <c r="V54" i="1" s="1"/>
  <c r="O55" i="1"/>
  <c r="T55" i="1" s="1"/>
  <c r="O56" i="1"/>
  <c r="T56" i="1" s="1"/>
  <c r="O57" i="1"/>
  <c r="Q57" i="1" s="1"/>
  <c r="V57" i="1" s="1"/>
  <c r="O58" i="1"/>
  <c r="Q58" i="1" s="1"/>
  <c r="V58" i="1" s="1"/>
  <c r="O59" i="1"/>
  <c r="T59" i="1" s="1"/>
  <c r="O60" i="1"/>
  <c r="T60" i="1" s="1"/>
  <c r="O61" i="1"/>
  <c r="Q61" i="1" s="1"/>
  <c r="V61" i="1" s="1"/>
  <c r="O62" i="1"/>
  <c r="Q62" i="1" s="1"/>
  <c r="V62" i="1" s="1"/>
  <c r="O63" i="1"/>
  <c r="T63" i="1" s="1"/>
  <c r="O64" i="1"/>
  <c r="T64" i="1" s="1"/>
  <c r="O65" i="1"/>
  <c r="Q65" i="1" s="1"/>
  <c r="V65" i="1" s="1"/>
  <c r="O66" i="1"/>
  <c r="Q66" i="1" s="1"/>
  <c r="V66" i="1" s="1"/>
  <c r="O67" i="1"/>
  <c r="T67" i="1" s="1"/>
  <c r="O68" i="1"/>
  <c r="T68" i="1" s="1"/>
  <c r="O69" i="1"/>
  <c r="Q69" i="1" s="1"/>
  <c r="V69" i="1" s="1"/>
  <c r="O70" i="1"/>
  <c r="Q70" i="1" s="1"/>
  <c r="V70" i="1" s="1"/>
  <c r="O71" i="1"/>
  <c r="T71" i="1" s="1"/>
  <c r="O72" i="1"/>
  <c r="T72" i="1" s="1"/>
  <c r="O73" i="1"/>
  <c r="Q73" i="1" s="1"/>
  <c r="V73" i="1" s="1"/>
  <c r="O74" i="1"/>
  <c r="Q74" i="1" s="1"/>
  <c r="V74" i="1" s="1"/>
  <c r="O75" i="1"/>
  <c r="Q75" i="1" s="1"/>
  <c r="V75" i="1" s="1"/>
  <c r="O76" i="1"/>
  <c r="T76" i="1" s="1"/>
  <c r="O77" i="1"/>
  <c r="Q77" i="1" s="1"/>
  <c r="V77" i="1" s="1"/>
  <c r="O78" i="1"/>
  <c r="Q78" i="1" s="1"/>
  <c r="V78" i="1" s="1"/>
  <c r="O79" i="1"/>
  <c r="T79" i="1" s="1"/>
  <c r="O80" i="1"/>
  <c r="T80" i="1" s="1"/>
  <c r="O81" i="1"/>
  <c r="Q81" i="1" s="1"/>
  <c r="V81" i="1" s="1"/>
  <c r="O82" i="1"/>
  <c r="Q82" i="1" s="1"/>
  <c r="V82" i="1" s="1"/>
  <c r="O83" i="1"/>
  <c r="T83" i="1" s="1"/>
  <c r="O84" i="1"/>
  <c r="T84" i="1" s="1"/>
  <c r="O85" i="1"/>
  <c r="Q85" i="1" s="1"/>
  <c r="V85" i="1" s="1"/>
  <c r="O86" i="1"/>
  <c r="Q86" i="1" s="1"/>
  <c r="V86" i="1" s="1"/>
  <c r="O87" i="1"/>
  <c r="T87" i="1" s="1"/>
  <c r="O88" i="1"/>
  <c r="T88" i="1" s="1"/>
  <c r="O89" i="1"/>
  <c r="Q89" i="1" s="1"/>
  <c r="V89" i="1" s="1"/>
  <c r="O90" i="1"/>
  <c r="Q90" i="1" s="1"/>
  <c r="V90" i="1" s="1"/>
  <c r="O91" i="1"/>
  <c r="Q91" i="1" s="1"/>
  <c r="V91" i="1" s="1"/>
  <c r="O92" i="1"/>
  <c r="T92" i="1" s="1"/>
  <c r="O93" i="1"/>
  <c r="Q93" i="1" s="1"/>
  <c r="V93" i="1" s="1"/>
  <c r="O94" i="1"/>
  <c r="Q94" i="1" s="1"/>
  <c r="V94" i="1" s="1"/>
  <c r="Q3" i="1"/>
  <c r="V3" i="1" s="1"/>
  <c r="Q8" i="1"/>
  <c r="V8" i="1" s="1"/>
  <c r="Q11" i="1"/>
  <c r="V11" i="1" s="1"/>
  <c r="Q12" i="1"/>
  <c r="V12" i="1" s="1"/>
  <c r="Q19" i="1"/>
  <c r="V19" i="1" s="1"/>
  <c r="Q20" i="1"/>
  <c r="V20" i="1" s="1"/>
  <c r="Q24" i="1"/>
  <c r="V24" i="1" s="1"/>
  <c r="Q27" i="1"/>
  <c r="V27" i="1" s="1"/>
  <c r="Q35" i="1"/>
  <c r="V35" i="1" s="1"/>
  <c r="Q39" i="1"/>
  <c r="V39" i="1" s="1"/>
  <c r="Q40" i="1"/>
  <c r="V40" i="1" s="1"/>
  <c r="Q43" i="1"/>
  <c r="V43" i="1" s="1"/>
  <c r="Q51" i="1"/>
  <c r="V51" i="1" s="1"/>
  <c r="Q52" i="1"/>
  <c r="V52" i="1" s="1"/>
  <c r="Q56" i="1"/>
  <c r="V56" i="1" s="1"/>
  <c r="Q59" i="1"/>
  <c r="V59" i="1" s="1"/>
  <c r="Q64" i="1"/>
  <c r="V64" i="1" s="1"/>
  <c r="Q72" i="1"/>
  <c r="V72" i="1" s="1"/>
  <c r="Q79" i="1"/>
  <c r="V79" i="1" s="1"/>
  <c r="Q80" i="1"/>
  <c r="V80" i="1" s="1"/>
  <c r="Q88" i="1"/>
  <c r="V88" i="1" s="1"/>
  <c r="Q92" i="1"/>
  <c r="V92" i="1" s="1"/>
  <c r="O2" i="1"/>
  <c r="Q2" i="1" s="1"/>
  <c r="V2" i="1" s="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2" i="1"/>
  <c r="H3" i="1"/>
  <c r="L3" i="1" s="1"/>
  <c r="H4" i="1"/>
  <c r="L4" i="1" s="1"/>
  <c r="H5" i="1"/>
  <c r="L5" i="1" s="1"/>
  <c r="H6" i="1"/>
  <c r="L6" i="1" s="1"/>
  <c r="H7" i="1"/>
  <c r="L7" i="1" s="1"/>
  <c r="H8" i="1"/>
  <c r="L8" i="1" s="1"/>
  <c r="H9" i="1"/>
  <c r="L9" i="1" s="1"/>
  <c r="H10" i="1"/>
  <c r="L10" i="1" s="1"/>
  <c r="H11" i="1"/>
  <c r="L11" i="1" s="1"/>
  <c r="H12" i="1"/>
  <c r="L12" i="1" s="1"/>
  <c r="H13" i="1"/>
  <c r="L13" i="1" s="1"/>
  <c r="H14" i="1"/>
  <c r="L14" i="1" s="1"/>
  <c r="H15" i="1"/>
  <c r="L15" i="1" s="1"/>
  <c r="H16" i="1"/>
  <c r="L16" i="1" s="1"/>
  <c r="H17" i="1"/>
  <c r="L17" i="1" s="1"/>
  <c r="H18" i="1"/>
  <c r="L18" i="1" s="1"/>
  <c r="H19" i="1"/>
  <c r="L19" i="1" s="1"/>
  <c r="H20" i="1"/>
  <c r="L20" i="1" s="1"/>
  <c r="H21" i="1"/>
  <c r="L21" i="1" s="1"/>
  <c r="H22" i="1"/>
  <c r="L22" i="1" s="1"/>
  <c r="H23" i="1"/>
  <c r="L23" i="1" s="1"/>
  <c r="H24" i="1"/>
  <c r="L24" i="1" s="1"/>
  <c r="H25" i="1"/>
  <c r="L25" i="1" s="1"/>
  <c r="H26" i="1"/>
  <c r="L26" i="1" s="1"/>
  <c r="H27" i="1"/>
  <c r="L27" i="1" s="1"/>
  <c r="H28" i="1"/>
  <c r="L28" i="1" s="1"/>
  <c r="H29" i="1"/>
  <c r="L29" i="1" s="1"/>
  <c r="H30" i="1"/>
  <c r="L30" i="1" s="1"/>
  <c r="H31" i="1"/>
  <c r="L31" i="1" s="1"/>
  <c r="H32" i="1"/>
  <c r="L32" i="1" s="1"/>
  <c r="H33" i="1"/>
  <c r="L33" i="1" s="1"/>
  <c r="H34" i="1"/>
  <c r="L34" i="1" s="1"/>
  <c r="H35" i="1"/>
  <c r="L35" i="1" s="1"/>
  <c r="H36" i="1"/>
  <c r="L36" i="1" s="1"/>
  <c r="H37" i="1"/>
  <c r="L37" i="1" s="1"/>
  <c r="H38" i="1"/>
  <c r="L38" i="1" s="1"/>
  <c r="H39" i="1"/>
  <c r="L39" i="1" s="1"/>
  <c r="H40" i="1"/>
  <c r="L40" i="1" s="1"/>
  <c r="H41" i="1"/>
  <c r="L41" i="1" s="1"/>
  <c r="H42" i="1"/>
  <c r="L42" i="1" s="1"/>
  <c r="H43" i="1"/>
  <c r="L43" i="1" s="1"/>
  <c r="H44" i="1"/>
  <c r="L44" i="1" s="1"/>
  <c r="H45" i="1"/>
  <c r="L45" i="1" s="1"/>
  <c r="H46" i="1"/>
  <c r="L46" i="1" s="1"/>
  <c r="H47" i="1"/>
  <c r="L47" i="1" s="1"/>
  <c r="H48" i="1"/>
  <c r="L48" i="1" s="1"/>
  <c r="H49" i="1"/>
  <c r="L49" i="1" s="1"/>
  <c r="H50" i="1"/>
  <c r="L50" i="1" s="1"/>
  <c r="H51" i="1"/>
  <c r="L51" i="1" s="1"/>
  <c r="H52" i="1"/>
  <c r="L52" i="1" s="1"/>
  <c r="H53" i="1"/>
  <c r="L53" i="1" s="1"/>
  <c r="H54" i="1"/>
  <c r="L54" i="1" s="1"/>
  <c r="H55" i="1"/>
  <c r="L55" i="1" s="1"/>
  <c r="H57" i="1"/>
  <c r="L57" i="1" s="1"/>
  <c r="H58" i="1"/>
  <c r="L58" i="1" s="1"/>
  <c r="H59" i="1"/>
  <c r="L59" i="1" s="1"/>
  <c r="H60" i="1"/>
  <c r="L60" i="1" s="1"/>
  <c r="H61" i="1"/>
  <c r="L61" i="1" s="1"/>
  <c r="H62" i="1"/>
  <c r="L62" i="1" s="1"/>
  <c r="H63" i="1"/>
  <c r="L63" i="1" s="1"/>
  <c r="H64" i="1"/>
  <c r="L64" i="1" s="1"/>
  <c r="H65" i="1"/>
  <c r="L65" i="1" s="1"/>
  <c r="H66" i="1"/>
  <c r="L66" i="1" s="1"/>
  <c r="H67" i="1"/>
  <c r="L67" i="1" s="1"/>
  <c r="H68" i="1"/>
  <c r="L68" i="1" s="1"/>
  <c r="H69" i="1"/>
  <c r="L69" i="1" s="1"/>
  <c r="H70" i="1"/>
  <c r="L70" i="1" s="1"/>
  <c r="H71" i="1"/>
  <c r="L71" i="1" s="1"/>
  <c r="H72" i="1"/>
  <c r="L72" i="1" s="1"/>
  <c r="H73" i="1"/>
  <c r="L73" i="1" s="1"/>
  <c r="H74" i="1"/>
  <c r="L74" i="1" s="1"/>
  <c r="H75" i="1"/>
  <c r="L75" i="1" s="1"/>
  <c r="H76" i="1"/>
  <c r="L76" i="1" s="1"/>
  <c r="H77" i="1"/>
  <c r="L77" i="1" s="1"/>
  <c r="H78" i="1"/>
  <c r="L78" i="1" s="1"/>
  <c r="H79" i="1"/>
  <c r="L79" i="1" s="1"/>
  <c r="H80" i="1"/>
  <c r="L80" i="1" s="1"/>
  <c r="H81" i="1"/>
  <c r="L81" i="1" s="1"/>
  <c r="H82" i="1"/>
  <c r="L82" i="1" s="1"/>
  <c r="H83" i="1"/>
  <c r="L83" i="1" s="1"/>
  <c r="H84" i="1"/>
  <c r="L84" i="1" s="1"/>
  <c r="H85" i="1"/>
  <c r="L85" i="1" s="1"/>
  <c r="H86" i="1"/>
  <c r="L86" i="1" s="1"/>
  <c r="H87" i="1"/>
  <c r="L87" i="1" s="1"/>
  <c r="H88" i="1"/>
  <c r="L88" i="1" s="1"/>
  <c r="H89" i="1"/>
  <c r="L89" i="1" s="1"/>
  <c r="H90" i="1"/>
  <c r="L90" i="1" s="1"/>
  <c r="H91" i="1"/>
  <c r="L91" i="1" s="1"/>
  <c r="H92" i="1"/>
  <c r="L92" i="1" s="1"/>
  <c r="H93" i="1"/>
  <c r="L93" i="1" s="1"/>
  <c r="H94" i="1"/>
  <c r="L94" i="1" s="1"/>
  <c r="H2" i="1"/>
  <c r="L2" i="1" s="1"/>
  <c r="K96" i="1" l="1"/>
  <c r="K97" i="1"/>
  <c r="T37" i="1"/>
  <c r="L96" i="1"/>
  <c r="L97" i="1"/>
  <c r="J97" i="1"/>
  <c r="J96" i="1"/>
  <c r="I97" i="1"/>
  <c r="I96" i="1"/>
  <c r="Q76" i="1"/>
  <c r="V76" i="1" s="1"/>
  <c r="Q36" i="1"/>
  <c r="V36" i="1" s="1"/>
  <c r="T29" i="1"/>
  <c r="T21" i="1"/>
  <c r="Q68" i="1"/>
  <c r="V68" i="1" s="1"/>
  <c r="Q94" i="3" s="1"/>
  <c r="Q47" i="1"/>
  <c r="V47" i="1" s="1"/>
  <c r="Q73" i="3" s="1"/>
  <c r="Q28" i="1"/>
  <c r="V28" i="1" s="1"/>
  <c r="Q54" i="3" s="1"/>
  <c r="T5" i="1"/>
  <c r="S31" i="3" s="1"/>
  <c r="Q87" i="1"/>
  <c r="V87" i="1" s="1"/>
  <c r="Q44" i="1"/>
  <c r="V44" i="1" s="1"/>
  <c r="Q71" i="1"/>
  <c r="V71" i="1" s="1"/>
  <c r="Q31" i="1"/>
  <c r="V31" i="1" s="1"/>
  <c r="Q84" i="1"/>
  <c r="V84" i="1" s="1"/>
  <c r="Q110" i="3" s="1"/>
  <c r="Q63" i="1"/>
  <c r="V63" i="1" s="1"/>
  <c r="Q89" i="3" s="1"/>
  <c r="Q7" i="1"/>
  <c r="V7" i="1" s="1"/>
  <c r="Q15" i="1"/>
  <c r="V15" i="1" s="1"/>
  <c r="Q41" i="3" s="1"/>
  <c r="T13" i="1"/>
  <c r="Q60" i="1"/>
  <c r="V60" i="1" s="1"/>
  <c r="Q23" i="1"/>
  <c r="V23" i="1" s="1"/>
  <c r="Q4" i="1"/>
  <c r="V4" i="1" s="1"/>
  <c r="T2" i="1"/>
  <c r="S28" i="3" s="1"/>
  <c r="T45" i="1"/>
  <c r="S71" i="3" s="1"/>
  <c r="Q83" i="1"/>
  <c r="V83" i="1" s="1"/>
  <c r="Q109" i="3" s="1"/>
  <c r="Q67" i="1"/>
  <c r="V67" i="1" s="1"/>
  <c r="Q93" i="3" s="1"/>
  <c r="T93" i="1"/>
  <c r="T85" i="1"/>
  <c r="T77" i="1"/>
  <c r="T69" i="1"/>
  <c r="T91" i="1"/>
  <c r="S117" i="3" s="1"/>
  <c r="T75" i="1"/>
  <c r="S101" i="3" s="1"/>
  <c r="T94" i="1"/>
  <c r="S120" i="3" s="1"/>
  <c r="T86" i="1"/>
  <c r="S112" i="3" s="1"/>
  <c r="T78" i="1"/>
  <c r="T70" i="1"/>
  <c r="T89" i="1"/>
  <c r="T81" i="1"/>
  <c r="T73" i="1"/>
  <c r="S99" i="3" s="1"/>
  <c r="T65" i="1"/>
  <c r="S91" i="3" s="1"/>
  <c r="T90" i="1"/>
  <c r="T82" i="1"/>
  <c r="S108" i="3" s="1"/>
  <c r="T74" i="1"/>
  <c r="T66" i="1"/>
  <c r="T62" i="1"/>
  <c r="T54" i="1"/>
  <c r="T57" i="1"/>
  <c r="S83" i="3" s="1"/>
  <c r="Q55" i="1"/>
  <c r="V55" i="1" s="1"/>
  <c r="Q81" i="3" s="1"/>
  <c r="T58" i="1"/>
  <c r="S84" i="3" s="1"/>
  <c r="T61" i="1"/>
  <c r="S87" i="3" s="1"/>
  <c r="T53" i="1"/>
  <c r="T48" i="1"/>
  <c r="S74" i="3" s="1"/>
  <c r="T32" i="1"/>
  <c r="S58" i="3" s="1"/>
  <c r="T16" i="1"/>
  <c r="T46" i="1"/>
  <c r="S72" i="3" s="1"/>
  <c r="T38" i="1"/>
  <c r="S64" i="3" s="1"/>
  <c r="T30" i="1"/>
  <c r="S56" i="3" s="1"/>
  <c r="T22" i="1"/>
  <c r="T14" i="1"/>
  <c r="S40" i="3" s="1"/>
  <c r="T6" i="1"/>
  <c r="S32" i="3" s="1"/>
  <c r="T49" i="1"/>
  <c r="S75" i="3" s="1"/>
  <c r="T41" i="1"/>
  <c r="T33" i="1"/>
  <c r="T25" i="1"/>
  <c r="S51" i="3" s="1"/>
  <c r="T17" i="1"/>
  <c r="S43" i="3" s="1"/>
  <c r="T9" i="1"/>
  <c r="S35" i="3" s="1"/>
  <c r="T50" i="1"/>
  <c r="S76" i="3" s="1"/>
  <c r="T42" i="1"/>
  <c r="S68" i="3" s="1"/>
  <c r="T34" i="1"/>
  <c r="S60" i="3" s="1"/>
  <c r="T26" i="1"/>
  <c r="T18" i="1"/>
  <c r="T10" i="1"/>
  <c r="S36" i="3" s="1"/>
  <c r="E28" i="3"/>
  <c r="G28" i="3"/>
  <c r="H28" i="3"/>
  <c r="I28" i="3"/>
  <c r="J28" i="3"/>
  <c r="K28" i="3"/>
  <c r="L28" i="3"/>
  <c r="M28" i="3"/>
  <c r="N28" i="3"/>
  <c r="O28" i="3"/>
  <c r="P28" i="3"/>
  <c r="Q28" i="3"/>
  <c r="R28" i="3"/>
  <c r="T28" i="3"/>
  <c r="U28" i="3"/>
  <c r="E29" i="3"/>
  <c r="G29" i="3"/>
  <c r="H29" i="3"/>
  <c r="I29" i="3"/>
  <c r="J29" i="3"/>
  <c r="K29" i="3"/>
  <c r="L29" i="3"/>
  <c r="M29" i="3"/>
  <c r="N29" i="3"/>
  <c r="O29" i="3"/>
  <c r="P29" i="3"/>
  <c r="Q29" i="3"/>
  <c r="R29" i="3"/>
  <c r="S29" i="3"/>
  <c r="T29" i="3"/>
  <c r="U29" i="3"/>
  <c r="E30" i="3"/>
  <c r="G30" i="3"/>
  <c r="H30" i="3"/>
  <c r="I30" i="3"/>
  <c r="J30" i="3"/>
  <c r="K30" i="3"/>
  <c r="L30" i="3"/>
  <c r="M30" i="3"/>
  <c r="N30" i="3"/>
  <c r="O30" i="3"/>
  <c r="P30" i="3"/>
  <c r="Q30" i="3"/>
  <c r="R30" i="3"/>
  <c r="S30" i="3"/>
  <c r="T30" i="3"/>
  <c r="U30" i="3"/>
  <c r="E31" i="3"/>
  <c r="G31" i="3"/>
  <c r="H31" i="3"/>
  <c r="I31" i="3"/>
  <c r="J31" i="3"/>
  <c r="K31" i="3"/>
  <c r="L31" i="3"/>
  <c r="M31" i="3"/>
  <c r="N31" i="3"/>
  <c r="O31" i="3"/>
  <c r="P31" i="3"/>
  <c r="Q31" i="3"/>
  <c r="R31" i="3"/>
  <c r="T31" i="3"/>
  <c r="U31" i="3"/>
  <c r="E32" i="3"/>
  <c r="G32" i="3"/>
  <c r="H32" i="3"/>
  <c r="I32" i="3"/>
  <c r="J32" i="3"/>
  <c r="K32" i="3"/>
  <c r="L32" i="3"/>
  <c r="M32" i="3"/>
  <c r="N32" i="3"/>
  <c r="O32" i="3"/>
  <c r="P32" i="3"/>
  <c r="Q32" i="3"/>
  <c r="R32" i="3"/>
  <c r="T32" i="3"/>
  <c r="U32" i="3"/>
  <c r="E33" i="3"/>
  <c r="G33" i="3"/>
  <c r="H33" i="3"/>
  <c r="I33" i="3"/>
  <c r="J33" i="3"/>
  <c r="K33" i="3"/>
  <c r="L33" i="3"/>
  <c r="M33" i="3"/>
  <c r="N33" i="3"/>
  <c r="O33" i="3"/>
  <c r="Q33" i="3"/>
  <c r="R33" i="3"/>
  <c r="S33" i="3"/>
  <c r="T33" i="3"/>
  <c r="U33" i="3"/>
  <c r="E34" i="3"/>
  <c r="G34" i="3"/>
  <c r="H34" i="3"/>
  <c r="I34" i="3"/>
  <c r="J34" i="3"/>
  <c r="K34" i="3"/>
  <c r="L34" i="3"/>
  <c r="M34" i="3"/>
  <c r="N34" i="3"/>
  <c r="O34" i="3"/>
  <c r="P34" i="3"/>
  <c r="Q34" i="3"/>
  <c r="R34" i="3"/>
  <c r="S34" i="3"/>
  <c r="T34" i="3"/>
  <c r="U34" i="3"/>
  <c r="E35" i="3"/>
  <c r="G35" i="3"/>
  <c r="H35" i="3"/>
  <c r="I35" i="3"/>
  <c r="J35" i="3"/>
  <c r="K35" i="3"/>
  <c r="L35" i="3"/>
  <c r="M35" i="3"/>
  <c r="N35" i="3"/>
  <c r="O35" i="3"/>
  <c r="P35" i="3"/>
  <c r="Q35" i="3"/>
  <c r="R35" i="3"/>
  <c r="T35" i="3"/>
  <c r="U35" i="3"/>
  <c r="E36" i="3"/>
  <c r="G36" i="3"/>
  <c r="H36" i="3"/>
  <c r="I36" i="3"/>
  <c r="J36" i="3"/>
  <c r="K36" i="3"/>
  <c r="L36" i="3"/>
  <c r="M36" i="3"/>
  <c r="N36" i="3"/>
  <c r="O36" i="3"/>
  <c r="P36" i="3"/>
  <c r="Q36" i="3"/>
  <c r="R36" i="3"/>
  <c r="T36" i="3"/>
  <c r="U36" i="3"/>
  <c r="E37" i="3"/>
  <c r="G37" i="3"/>
  <c r="H37" i="3"/>
  <c r="I37" i="3"/>
  <c r="J37" i="3"/>
  <c r="K37" i="3"/>
  <c r="L37" i="3"/>
  <c r="M37" i="3"/>
  <c r="N37" i="3"/>
  <c r="O37" i="3"/>
  <c r="P37" i="3"/>
  <c r="Q37" i="3"/>
  <c r="R37" i="3"/>
  <c r="S37" i="3"/>
  <c r="T37" i="3"/>
  <c r="U37" i="3"/>
  <c r="E38" i="3"/>
  <c r="G38" i="3"/>
  <c r="H38" i="3"/>
  <c r="I38" i="3"/>
  <c r="J38" i="3"/>
  <c r="K38" i="3"/>
  <c r="L38" i="3"/>
  <c r="M38" i="3"/>
  <c r="N38" i="3"/>
  <c r="O38" i="3"/>
  <c r="P38" i="3"/>
  <c r="Q38" i="3"/>
  <c r="R38" i="3"/>
  <c r="S38" i="3"/>
  <c r="T38" i="3"/>
  <c r="U38" i="3"/>
  <c r="E39" i="3"/>
  <c r="G39" i="3"/>
  <c r="H39" i="3"/>
  <c r="I39" i="3"/>
  <c r="J39" i="3"/>
  <c r="K39" i="3"/>
  <c r="L39" i="3"/>
  <c r="M39" i="3"/>
  <c r="N39" i="3"/>
  <c r="O39" i="3"/>
  <c r="P39" i="3"/>
  <c r="Q39" i="3"/>
  <c r="R39" i="3"/>
  <c r="S39" i="3"/>
  <c r="T39" i="3"/>
  <c r="U39" i="3"/>
  <c r="E40" i="3"/>
  <c r="G40" i="3"/>
  <c r="H40" i="3"/>
  <c r="I40" i="3"/>
  <c r="J40" i="3"/>
  <c r="K40" i="3"/>
  <c r="L40" i="3"/>
  <c r="M40" i="3"/>
  <c r="N40" i="3"/>
  <c r="O40" i="3"/>
  <c r="P40" i="3"/>
  <c r="Q40" i="3"/>
  <c r="R40" i="3"/>
  <c r="T40" i="3"/>
  <c r="U40" i="3"/>
  <c r="E41" i="3"/>
  <c r="G41" i="3"/>
  <c r="H41" i="3"/>
  <c r="I41" i="3"/>
  <c r="J41" i="3"/>
  <c r="K41" i="3"/>
  <c r="L41" i="3"/>
  <c r="M41" i="3"/>
  <c r="N41" i="3"/>
  <c r="O41" i="3"/>
  <c r="R41" i="3"/>
  <c r="S41" i="3"/>
  <c r="T41" i="3"/>
  <c r="U41" i="3"/>
  <c r="E42" i="3"/>
  <c r="G42" i="3"/>
  <c r="H42" i="3"/>
  <c r="I42" i="3"/>
  <c r="J42" i="3"/>
  <c r="K42" i="3"/>
  <c r="L42" i="3"/>
  <c r="M42" i="3"/>
  <c r="N42" i="3"/>
  <c r="O42" i="3"/>
  <c r="P42" i="3"/>
  <c r="Q42" i="3"/>
  <c r="R42" i="3"/>
  <c r="S42" i="3"/>
  <c r="T42" i="3"/>
  <c r="U42" i="3"/>
  <c r="E43" i="3"/>
  <c r="G43" i="3"/>
  <c r="H43" i="3"/>
  <c r="I43" i="3"/>
  <c r="J43" i="3"/>
  <c r="K43" i="3"/>
  <c r="L43" i="3"/>
  <c r="M43" i="3"/>
  <c r="N43" i="3"/>
  <c r="O43" i="3"/>
  <c r="P43" i="3"/>
  <c r="Q43" i="3"/>
  <c r="R43" i="3"/>
  <c r="T43" i="3"/>
  <c r="U43" i="3"/>
  <c r="E44" i="3"/>
  <c r="G44" i="3"/>
  <c r="H44" i="3"/>
  <c r="I44" i="3"/>
  <c r="J44" i="3"/>
  <c r="K44" i="3"/>
  <c r="L44" i="3"/>
  <c r="M44" i="3"/>
  <c r="N44" i="3"/>
  <c r="O44" i="3"/>
  <c r="P44" i="3"/>
  <c r="Q44" i="3"/>
  <c r="R44" i="3"/>
  <c r="S44" i="3"/>
  <c r="T44" i="3"/>
  <c r="U44" i="3"/>
  <c r="E45" i="3"/>
  <c r="G45" i="3"/>
  <c r="H45" i="3"/>
  <c r="I45" i="3"/>
  <c r="J45" i="3"/>
  <c r="K45" i="3"/>
  <c r="L45" i="3"/>
  <c r="M45" i="3"/>
  <c r="N45" i="3"/>
  <c r="O45" i="3"/>
  <c r="P45" i="3"/>
  <c r="Q45" i="3"/>
  <c r="R45" i="3"/>
  <c r="S45" i="3"/>
  <c r="T45" i="3"/>
  <c r="U45" i="3"/>
  <c r="E46" i="3"/>
  <c r="G46" i="3"/>
  <c r="H46" i="3"/>
  <c r="I46" i="3"/>
  <c r="J46" i="3"/>
  <c r="K46" i="3"/>
  <c r="L46" i="3"/>
  <c r="M46" i="3"/>
  <c r="N46" i="3"/>
  <c r="O46" i="3"/>
  <c r="P46" i="3"/>
  <c r="Q46" i="3"/>
  <c r="R46" i="3"/>
  <c r="S46" i="3"/>
  <c r="T46" i="3"/>
  <c r="U46" i="3"/>
  <c r="E47" i="3"/>
  <c r="G47" i="3"/>
  <c r="H47" i="3"/>
  <c r="I47" i="3"/>
  <c r="J47" i="3"/>
  <c r="K47" i="3"/>
  <c r="L47" i="3"/>
  <c r="M47" i="3"/>
  <c r="N47" i="3"/>
  <c r="O47" i="3"/>
  <c r="P47" i="3"/>
  <c r="Q47" i="3"/>
  <c r="R47" i="3"/>
  <c r="S47" i="3"/>
  <c r="T47" i="3"/>
  <c r="U47" i="3"/>
  <c r="E48" i="3"/>
  <c r="G48" i="3"/>
  <c r="H48" i="3"/>
  <c r="I48" i="3"/>
  <c r="J48" i="3"/>
  <c r="K48" i="3"/>
  <c r="L48" i="3"/>
  <c r="M48" i="3"/>
  <c r="N48" i="3"/>
  <c r="O48" i="3"/>
  <c r="P48" i="3"/>
  <c r="Q48" i="3"/>
  <c r="R48" i="3"/>
  <c r="S48" i="3"/>
  <c r="T48" i="3"/>
  <c r="U48" i="3"/>
  <c r="E49" i="3"/>
  <c r="G49" i="3"/>
  <c r="H49" i="3"/>
  <c r="I49" i="3"/>
  <c r="J49" i="3"/>
  <c r="K49" i="3"/>
  <c r="L49" i="3"/>
  <c r="M49" i="3"/>
  <c r="N49" i="3"/>
  <c r="O49" i="3"/>
  <c r="P49" i="3"/>
  <c r="Q49" i="3"/>
  <c r="R49" i="3"/>
  <c r="S49" i="3"/>
  <c r="T49" i="3"/>
  <c r="U49" i="3"/>
  <c r="E50" i="3"/>
  <c r="G50" i="3"/>
  <c r="H50" i="3"/>
  <c r="I50" i="3"/>
  <c r="J50" i="3"/>
  <c r="K50" i="3"/>
  <c r="L50" i="3"/>
  <c r="M50" i="3"/>
  <c r="N50" i="3"/>
  <c r="O50" i="3"/>
  <c r="P50" i="3"/>
  <c r="Q50" i="3"/>
  <c r="R50" i="3"/>
  <c r="S50" i="3"/>
  <c r="T50" i="3"/>
  <c r="U50" i="3"/>
  <c r="E51" i="3"/>
  <c r="G51" i="3"/>
  <c r="H51" i="3"/>
  <c r="I51" i="3"/>
  <c r="J51" i="3"/>
  <c r="K51" i="3"/>
  <c r="L51" i="3"/>
  <c r="M51" i="3"/>
  <c r="N51" i="3"/>
  <c r="O51" i="3"/>
  <c r="P51" i="3"/>
  <c r="Q51" i="3"/>
  <c r="R51" i="3"/>
  <c r="T51" i="3"/>
  <c r="U51" i="3"/>
  <c r="E52" i="3"/>
  <c r="G52" i="3"/>
  <c r="H52" i="3"/>
  <c r="I52" i="3"/>
  <c r="J52" i="3"/>
  <c r="K52" i="3"/>
  <c r="L52" i="3"/>
  <c r="M52" i="3"/>
  <c r="N52" i="3"/>
  <c r="O52" i="3"/>
  <c r="P52" i="3"/>
  <c r="Q52" i="3"/>
  <c r="R52" i="3"/>
  <c r="S52" i="3"/>
  <c r="T52" i="3"/>
  <c r="U52" i="3"/>
  <c r="E53" i="3"/>
  <c r="G53" i="3"/>
  <c r="H53" i="3"/>
  <c r="I53" i="3"/>
  <c r="J53" i="3"/>
  <c r="K53" i="3"/>
  <c r="L53" i="3"/>
  <c r="M53" i="3"/>
  <c r="N53" i="3"/>
  <c r="O53" i="3"/>
  <c r="P53" i="3"/>
  <c r="Q53" i="3"/>
  <c r="R53" i="3"/>
  <c r="S53" i="3"/>
  <c r="T53" i="3"/>
  <c r="U53" i="3"/>
  <c r="E54" i="3"/>
  <c r="G54" i="3"/>
  <c r="H54" i="3"/>
  <c r="I54" i="3"/>
  <c r="J54" i="3"/>
  <c r="K54" i="3"/>
  <c r="L54" i="3"/>
  <c r="M54" i="3"/>
  <c r="N54" i="3"/>
  <c r="O54" i="3"/>
  <c r="P54" i="3"/>
  <c r="R54" i="3"/>
  <c r="S54" i="3"/>
  <c r="T54" i="3"/>
  <c r="U54" i="3"/>
  <c r="E55" i="3"/>
  <c r="G55" i="3"/>
  <c r="H55" i="3"/>
  <c r="I55" i="3"/>
  <c r="J55" i="3"/>
  <c r="K55" i="3"/>
  <c r="L55" i="3"/>
  <c r="M55" i="3"/>
  <c r="N55" i="3"/>
  <c r="O55" i="3"/>
  <c r="P55" i="3"/>
  <c r="Q55" i="3"/>
  <c r="R55" i="3"/>
  <c r="S55" i="3"/>
  <c r="T55" i="3"/>
  <c r="U55" i="3"/>
  <c r="E56" i="3"/>
  <c r="G56" i="3"/>
  <c r="H56" i="3"/>
  <c r="I56" i="3"/>
  <c r="J56" i="3"/>
  <c r="K56" i="3"/>
  <c r="L56" i="3"/>
  <c r="M56" i="3"/>
  <c r="N56" i="3"/>
  <c r="O56" i="3"/>
  <c r="P56" i="3"/>
  <c r="Q56" i="3"/>
  <c r="R56" i="3"/>
  <c r="T56" i="3"/>
  <c r="U56" i="3"/>
  <c r="E57" i="3"/>
  <c r="G57" i="3"/>
  <c r="H57" i="3"/>
  <c r="I57" i="3"/>
  <c r="J57" i="3"/>
  <c r="K57" i="3"/>
  <c r="L57" i="3"/>
  <c r="M57" i="3"/>
  <c r="N57" i="3"/>
  <c r="O57" i="3"/>
  <c r="P57" i="3"/>
  <c r="Q57" i="3"/>
  <c r="R57" i="3"/>
  <c r="S57" i="3"/>
  <c r="T57" i="3"/>
  <c r="U57" i="3"/>
  <c r="E58" i="3"/>
  <c r="G58" i="3"/>
  <c r="H58" i="3"/>
  <c r="I58" i="3"/>
  <c r="J58" i="3"/>
  <c r="K58" i="3"/>
  <c r="L58" i="3"/>
  <c r="M58" i="3"/>
  <c r="N58" i="3"/>
  <c r="O58" i="3"/>
  <c r="P58" i="3"/>
  <c r="Q58" i="3"/>
  <c r="R58" i="3"/>
  <c r="T58" i="3"/>
  <c r="U58" i="3"/>
  <c r="E59" i="3"/>
  <c r="G59" i="3"/>
  <c r="H59" i="3"/>
  <c r="I59" i="3"/>
  <c r="J59" i="3"/>
  <c r="K59" i="3"/>
  <c r="L59" i="3"/>
  <c r="M59" i="3"/>
  <c r="N59" i="3"/>
  <c r="O59" i="3"/>
  <c r="P59" i="3"/>
  <c r="Q59" i="3"/>
  <c r="R59" i="3"/>
  <c r="S59" i="3"/>
  <c r="T59" i="3"/>
  <c r="U59" i="3"/>
  <c r="E60" i="3"/>
  <c r="G60" i="3"/>
  <c r="H60" i="3"/>
  <c r="I60" i="3"/>
  <c r="J60" i="3"/>
  <c r="K60" i="3"/>
  <c r="L60" i="3"/>
  <c r="M60" i="3"/>
  <c r="N60" i="3"/>
  <c r="O60" i="3"/>
  <c r="P60" i="3"/>
  <c r="Q60" i="3"/>
  <c r="R60" i="3"/>
  <c r="T60" i="3"/>
  <c r="U60" i="3"/>
  <c r="E61" i="3"/>
  <c r="G61" i="3"/>
  <c r="H61" i="3"/>
  <c r="I61" i="3"/>
  <c r="J61" i="3"/>
  <c r="K61" i="3"/>
  <c r="L61" i="3"/>
  <c r="M61" i="3"/>
  <c r="N61" i="3"/>
  <c r="O61" i="3"/>
  <c r="P61" i="3"/>
  <c r="Q61" i="3"/>
  <c r="R61" i="3"/>
  <c r="S61" i="3"/>
  <c r="T61" i="3"/>
  <c r="U61" i="3"/>
  <c r="E62" i="3"/>
  <c r="G62" i="3"/>
  <c r="H62" i="3"/>
  <c r="I62" i="3"/>
  <c r="J62" i="3"/>
  <c r="K62" i="3"/>
  <c r="L62" i="3"/>
  <c r="M62" i="3"/>
  <c r="N62" i="3"/>
  <c r="O62" i="3"/>
  <c r="P62" i="3"/>
  <c r="Q62" i="3"/>
  <c r="R62" i="3"/>
  <c r="S62" i="3"/>
  <c r="T62" i="3"/>
  <c r="U62" i="3"/>
  <c r="E63" i="3"/>
  <c r="G63" i="3"/>
  <c r="H63" i="3"/>
  <c r="I63" i="3"/>
  <c r="J63" i="3"/>
  <c r="K63" i="3"/>
  <c r="L63" i="3"/>
  <c r="M63" i="3"/>
  <c r="N63" i="3"/>
  <c r="O63" i="3"/>
  <c r="P63" i="3"/>
  <c r="Q63" i="3"/>
  <c r="R63" i="3"/>
  <c r="S63" i="3"/>
  <c r="T63" i="3"/>
  <c r="U63" i="3"/>
  <c r="E64" i="3"/>
  <c r="G64" i="3"/>
  <c r="H64" i="3"/>
  <c r="I64" i="3"/>
  <c r="J64" i="3"/>
  <c r="K64" i="3"/>
  <c r="L64" i="3"/>
  <c r="M64" i="3"/>
  <c r="N64" i="3"/>
  <c r="O64" i="3"/>
  <c r="P64" i="3"/>
  <c r="Q64" i="3"/>
  <c r="R64" i="3"/>
  <c r="T64" i="3"/>
  <c r="U64" i="3"/>
  <c r="E65" i="3"/>
  <c r="G65" i="3"/>
  <c r="H65" i="3"/>
  <c r="I65" i="3"/>
  <c r="J65" i="3"/>
  <c r="K65" i="3"/>
  <c r="L65" i="3"/>
  <c r="M65" i="3"/>
  <c r="N65" i="3"/>
  <c r="O65" i="3"/>
  <c r="P65" i="3"/>
  <c r="Q65" i="3"/>
  <c r="R65" i="3"/>
  <c r="S65" i="3"/>
  <c r="T65" i="3"/>
  <c r="U65" i="3"/>
  <c r="E66" i="3"/>
  <c r="G66" i="3"/>
  <c r="H66" i="3"/>
  <c r="I66" i="3"/>
  <c r="J66" i="3"/>
  <c r="K66" i="3"/>
  <c r="L66" i="3"/>
  <c r="M66" i="3"/>
  <c r="N66" i="3"/>
  <c r="O66" i="3"/>
  <c r="P66" i="3"/>
  <c r="Q66" i="3"/>
  <c r="R66" i="3"/>
  <c r="S66" i="3"/>
  <c r="T66" i="3"/>
  <c r="U66" i="3"/>
  <c r="E67" i="3"/>
  <c r="G67" i="3"/>
  <c r="H67" i="3"/>
  <c r="I67" i="3"/>
  <c r="J67" i="3"/>
  <c r="K67" i="3"/>
  <c r="L67" i="3"/>
  <c r="M67" i="3"/>
  <c r="N67" i="3"/>
  <c r="O67" i="3"/>
  <c r="P67" i="3"/>
  <c r="Q67" i="3"/>
  <c r="R67" i="3"/>
  <c r="S67" i="3"/>
  <c r="T67" i="3"/>
  <c r="U67" i="3"/>
  <c r="E68" i="3"/>
  <c r="G68" i="3"/>
  <c r="H68" i="3"/>
  <c r="I68" i="3"/>
  <c r="J68" i="3"/>
  <c r="K68" i="3"/>
  <c r="L68" i="3"/>
  <c r="M68" i="3"/>
  <c r="N68" i="3"/>
  <c r="O68" i="3"/>
  <c r="P68" i="3"/>
  <c r="Q68" i="3"/>
  <c r="R68" i="3"/>
  <c r="T68" i="3"/>
  <c r="U68" i="3"/>
  <c r="E69" i="3"/>
  <c r="G69" i="3"/>
  <c r="H69" i="3"/>
  <c r="I69" i="3"/>
  <c r="J69" i="3"/>
  <c r="K69" i="3"/>
  <c r="L69" i="3"/>
  <c r="M69" i="3"/>
  <c r="N69" i="3"/>
  <c r="O69" i="3"/>
  <c r="P69" i="3"/>
  <c r="Q69" i="3"/>
  <c r="R69" i="3"/>
  <c r="S69" i="3"/>
  <c r="T69" i="3"/>
  <c r="U69" i="3"/>
  <c r="E70" i="3"/>
  <c r="G70" i="3"/>
  <c r="H70" i="3"/>
  <c r="I70" i="3"/>
  <c r="J70" i="3"/>
  <c r="K70" i="3"/>
  <c r="L70" i="3"/>
  <c r="M70" i="3"/>
  <c r="N70" i="3"/>
  <c r="O70" i="3"/>
  <c r="Q70" i="3"/>
  <c r="R70" i="3"/>
  <c r="S70" i="3"/>
  <c r="T70" i="3"/>
  <c r="U70" i="3"/>
  <c r="E71" i="3"/>
  <c r="G71" i="3"/>
  <c r="H71" i="3"/>
  <c r="I71" i="3"/>
  <c r="J71" i="3"/>
  <c r="K71" i="3"/>
  <c r="L71" i="3"/>
  <c r="M71" i="3"/>
  <c r="N71" i="3"/>
  <c r="O71" i="3"/>
  <c r="P71" i="3"/>
  <c r="Q71" i="3"/>
  <c r="R71" i="3"/>
  <c r="T71" i="3"/>
  <c r="U71" i="3"/>
  <c r="E72" i="3"/>
  <c r="G72" i="3"/>
  <c r="H72" i="3"/>
  <c r="I72" i="3"/>
  <c r="J72" i="3"/>
  <c r="K72" i="3"/>
  <c r="L72" i="3"/>
  <c r="M72" i="3"/>
  <c r="N72" i="3"/>
  <c r="O72" i="3"/>
  <c r="P72" i="3"/>
  <c r="Q72" i="3"/>
  <c r="R72" i="3"/>
  <c r="T72" i="3"/>
  <c r="U72" i="3"/>
  <c r="E73" i="3"/>
  <c r="G73" i="3"/>
  <c r="H73" i="3"/>
  <c r="I73" i="3"/>
  <c r="J73" i="3"/>
  <c r="K73" i="3"/>
  <c r="L73" i="3"/>
  <c r="M73" i="3"/>
  <c r="N73" i="3"/>
  <c r="O73" i="3"/>
  <c r="R73" i="3"/>
  <c r="S73" i="3"/>
  <c r="T73" i="3"/>
  <c r="U73" i="3"/>
  <c r="E74" i="3"/>
  <c r="G74" i="3"/>
  <c r="H74" i="3"/>
  <c r="I74" i="3"/>
  <c r="J74" i="3"/>
  <c r="K74" i="3"/>
  <c r="L74" i="3"/>
  <c r="M74" i="3"/>
  <c r="N74" i="3"/>
  <c r="O74" i="3"/>
  <c r="P74" i="3"/>
  <c r="Q74" i="3"/>
  <c r="R74" i="3"/>
  <c r="T74" i="3"/>
  <c r="U74" i="3"/>
  <c r="E75" i="3"/>
  <c r="G75" i="3"/>
  <c r="H75" i="3"/>
  <c r="I75" i="3"/>
  <c r="J75" i="3"/>
  <c r="K75" i="3"/>
  <c r="L75" i="3"/>
  <c r="M75" i="3"/>
  <c r="N75" i="3"/>
  <c r="O75" i="3"/>
  <c r="P75" i="3"/>
  <c r="Q75" i="3"/>
  <c r="R75" i="3"/>
  <c r="T75" i="3"/>
  <c r="U75" i="3"/>
  <c r="E76" i="3"/>
  <c r="G76" i="3"/>
  <c r="H76" i="3"/>
  <c r="I76" i="3"/>
  <c r="J76" i="3"/>
  <c r="K76" i="3"/>
  <c r="L76" i="3"/>
  <c r="M76" i="3"/>
  <c r="N76" i="3"/>
  <c r="O76" i="3"/>
  <c r="P76" i="3"/>
  <c r="Q76" i="3"/>
  <c r="R76" i="3"/>
  <c r="T76" i="3"/>
  <c r="U76" i="3"/>
  <c r="E77" i="3"/>
  <c r="G77" i="3"/>
  <c r="H77" i="3"/>
  <c r="I77" i="3"/>
  <c r="J77" i="3"/>
  <c r="K77" i="3"/>
  <c r="L77" i="3"/>
  <c r="M77" i="3"/>
  <c r="N77" i="3"/>
  <c r="O77" i="3"/>
  <c r="P77" i="3"/>
  <c r="Q77" i="3"/>
  <c r="R77" i="3"/>
  <c r="S77" i="3"/>
  <c r="T77" i="3"/>
  <c r="U77" i="3"/>
  <c r="E78" i="3"/>
  <c r="G78" i="3"/>
  <c r="H78" i="3"/>
  <c r="I78" i="3"/>
  <c r="J78" i="3"/>
  <c r="K78" i="3"/>
  <c r="L78" i="3"/>
  <c r="M78" i="3"/>
  <c r="N78" i="3"/>
  <c r="O78" i="3"/>
  <c r="P78" i="3"/>
  <c r="Q78" i="3"/>
  <c r="R78" i="3"/>
  <c r="S78" i="3"/>
  <c r="T78" i="3"/>
  <c r="U78" i="3"/>
  <c r="E79" i="3"/>
  <c r="G79" i="3"/>
  <c r="H79" i="3"/>
  <c r="I79" i="3"/>
  <c r="J79" i="3"/>
  <c r="K79" i="3"/>
  <c r="L79" i="3"/>
  <c r="M79" i="3"/>
  <c r="N79" i="3"/>
  <c r="O79" i="3"/>
  <c r="P79" i="3"/>
  <c r="Q79" i="3"/>
  <c r="R79" i="3"/>
  <c r="S79" i="3"/>
  <c r="T79" i="3"/>
  <c r="U79" i="3"/>
  <c r="E80" i="3"/>
  <c r="G80" i="3"/>
  <c r="H80" i="3"/>
  <c r="I80" i="3"/>
  <c r="J80" i="3"/>
  <c r="K80" i="3"/>
  <c r="L80" i="3"/>
  <c r="M80" i="3"/>
  <c r="N80" i="3"/>
  <c r="O80" i="3"/>
  <c r="P80" i="3"/>
  <c r="Q80" i="3"/>
  <c r="R80" i="3"/>
  <c r="S80" i="3"/>
  <c r="T80" i="3"/>
  <c r="U80" i="3"/>
  <c r="E81" i="3"/>
  <c r="G81" i="3"/>
  <c r="H81" i="3"/>
  <c r="I81" i="3"/>
  <c r="J81" i="3"/>
  <c r="K81" i="3"/>
  <c r="L81" i="3"/>
  <c r="M81" i="3"/>
  <c r="N81" i="3"/>
  <c r="O81" i="3"/>
  <c r="R81" i="3"/>
  <c r="S81" i="3"/>
  <c r="T81" i="3"/>
  <c r="U81" i="3"/>
  <c r="E82" i="3"/>
  <c r="G82" i="3"/>
  <c r="H82" i="3"/>
  <c r="I82" i="3"/>
  <c r="J82" i="3"/>
  <c r="K82" i="3"/>
  <c r="L82" i="3"/>
  <c r="M82" i="3"/>
  <c r="N82" i="3"/>
  <c r="O82" i="3"/>
  <c r="P82" i="3"/>
  <c r="Q82" i="3"/>
  <c r="R82" i="3"/>
  <c r="S82" i="3"/>
  <c r="T82" i="3"/>
  <c r="U82" i="3"/>
  <c r="E83" i="3"/>
  <c r="G83" i="3"/>
  <c r="H83" i="3"/>
  <c r="I83" i="3"/>
  <c r="J83" i="3"/>
  <c r="K83" i="3"/>
  <c r="L83" i="3"/>
  <c r="M83" i="3"/>
  <c r="N83" i="3"/>
  <c r="O83" i="3"/>
  <c r="P83" i="3"/>
  <c r="Q83" i="3"/>
  <c r="R83" i="3"/>
  <c r="T83" i="3"/>
  <c r="U83" i="3"/>
  <c r="E84" i="3"/>
  <c r="G84" i="3"/>
  <c r="H84" i="3"/>
  <c r="I84" i="3"/>
  <c r="J84" i="3"/>
  <c r="K84" i="3"/>
  <c r="L84" i="3"/>
  <c r="M84" i="3"/>
  <c r="N84" i="3"/>
  <c r="O84" i="3"/>
  <c r="P84" i="3"/>
  <c r="Q84" i="3"/>
  <c r="R84" i="3"/>
  <c r="T84" i="3"/>
  <c r="U84" i="3"/>
  <c r="E85" i="3"/>
  <c r="G85" i="3"/>
  <c r="H85" i="3"/>
  <c r="I85" i="3"/>
  <c r="J85" i="3"/>
  <c r="K85" i="3"/>
  <c r="L85" i="3"/>
  <c r="M85" i="3"/>
  <c r="N85" i="3"/>
  <c r="O85" i="3"/>
  <c r="P85" i="3"/>
  <c r="Q85" i="3"/>
  <c r="R85" i="3"/>
  <c r="S85" i="3"/>
  <c r="T85" i="3"/>
  <c r="U85" i="3"/>
  <c r="E86" i="3"/>
  <c r="G86" i="3"/>
  <c r="H86" i="3"/>
  <c r="I86" i="3"/>
  <c r="J86" i="3"/>
  <c r="K86" i="3"/>
  <c r="L86" i="3"/>
  <c r="M86" i="3"/>
  <c r="N86" i="3"/>
  <c r="O86" i="3"/>
  <c r="Q86" i="3"/>
  <c r="R86" i="3"/>
  <c r="S86" i="3"/>
  <c r="T86" i="3"/>
  <c r="U86" i="3"/>
  <c r="E87" i="3"/>
  <c r="G87" i="3"/>
  <c r="H87" i="3"/>
  <c r="I87" i="3"/>
  <c r="J87" i="3"/>
  <c r="K87" i="3"/>
  <c r="L87" i="3"/>
  <c r="M87" i="3"/>
  <c r="N87" i="3"/>
  <c r="O87" i="3"/>
  <c r="P87" i="3"/>
  <c r="Q87" i="3"/>
  <c r="R87" i="3"/>
  <c r="T87" i="3"/>
  <c r="U87" i="3"/>
  <c r="E88" i="3"/>
  <c r="G88" i="3"/>
  <c r="H88" i="3"/>
  <c r="I88" i="3"/>
  <c r="J88" i="3"/>
  <c r="K88" i="3"/>
  <c r="L88" i="3"/>
  <c r="M88" i="3"/>
  <c r="N88" i="3"/>
  <c r="O88" i="3"/>
  <c r="P88" i="3"/>
  <c r="Q88" i="3"/>
  <c r="R88" i="3"/>
  <c r="S88" i="3"/>
  <c r="T88" i="3"/>
  <c r="U88" i="3"/>
  <c r="E89" i="3"/>
  <c r="G89" i="3"/>
  <c r="H89" i="3"/>
  <c r="I89" i="3"/>
  <c r="J89" i="3"/>
  <c r="K89" i="3"/>
  <c r="L89" i="3"/>
  <c r="M89" i="3"/>
  <c r="N89" i="3"/>
  <c r="O89" i="3"/>
  <c r="R89" i="3"/>
  <c r="S89" i="3"/>
  <c r="T89" i="3"/>
  <c r="U89" i="3"/>
  <c r="E90" i="3"/>
  <c r="G90" i="3"/>
  <c r="H90" i="3"/>
  <c r="I90" i="3"/>
  <c r="J90" i="3"/>
  <c r="K90" i="3"/>
  <c r="L90" i="3"/>
  <c r="M90" i="3"/>
  <c r="N90" i="3"/>
  <c r="O90" i="3"/>
  <c r="P90" i="3"/>
  <c r="Q90" i="3"/>
  <c r="R90" i="3"/>
  <c r="S90" i="3"/>
  <c r="T90" i="3"/>
  <c r="U90" i="3"/>
  <c r="E91" i="3"/>
  <c r="G91" i="3"/>
  <c r="H91" i="3"/>
  <c r="I91" i="3"/>
  <c r="J91" i="3"/>
  <c r="K91" i="3"/>
  <c r="L91" i="3"/>
  <c r="M91" i="3"/>
  <c r="N91" i="3"/>
  <c r="O91" i="3"/>
  <c r="P91" i="3"/>
  <c r="Q91" i="3"/>
  <c r="R91" i="3"/>
  <c r="T91" i="3"/>
  <c r="U91" i="3"/>
  <c r="E92" i="3"/>
  <c r="G92" i="3"/>
  <c r="H92" i="3"/>
  <c r="I92" i="3"/>
  <c r="J92" i="3"/>
  <c r="K92" i="3"/>
  <c r="L92" i="3"/>
  <c r="M92" i="3"/>
  <c r="N92" i="3"/>
  <c r="O92" i="3"/>
  <c r="P92" i="3"/>
  <c r="Q92" i="3"/>
  <c r="R92" i="3"/>
  <c r="S92" i="3"/>
  <c r="T92" i="3"/>
  <c r="U92" i="3"/>
  <c r="E93" i="3"/>
  <c r="G93" i="3"/>
  <c r="H93" i="3"/>
  <c r="I93" i="3"/>
  <c r="J93" i="3"/>
  <c r="K93" i="3"/>
  <c r="L93" i="3"/>
  <c r="M93" i="3"/>
  <c r="N93" i="3"/>
  <c r="O93" i="3"/>
  <c r="R93" i="3"/>
  <c r="S93" i="3"/>
  <c r="T93" i="3"/>
  <c r="U93" i="3"/>
  <c r="E94" i="3"/>
  <c r="G94" i="3"/>
  <c r="H94" i="3"/>
  <c r="I94" i="3"/>
  <c r="J94" i="3"/>
  <c r="K94" i="3"/>
  <c r="L94" i="3"/>
  <c r="M94" i="3"/>
  <c r="N94" i="3"/>
  <c r="O94" i="3"/>
  <c r="R94" i="3"/>
  <c r="S94" i="3"/>
  <c r="T94" i="3"/>
  <c r="U94" i="3"/>
  <c r="E95" i="3"/>
  <c r="G95" i="3"/>
  <c r="H95" i="3"/>
  <c r="I95" i="3"/>
  <c r="J95" i="3"/>
  <c r="K95" i="3"/>
  <c r="L95" i="3"/>
  <c r="M95" i="3"/>
  <c r="N95" i="3"/>
  <c r="O95" i="3"/>
  <c r="P95" i="3"/>
  <c r="Q95" i="3"/>
  <c r="R95" i="3"/>
  <c r="S95" i="3"/>
  <c r="T95" i="3"/>
  <c r="U95" i="3"/>
  <c r="E96" i="3"/>
  <c r="G96" i="3"/>
  <c r="H96" i="3"/>
  <c r="I96" i="3"/>
  <c r="J96" i="3"/>
  <c r="K96" i="3"/>
  <c r="L96" i="3"/>
  <c r="M96" i="3"/>
  <c r="N96" i="3"/>
  <c r="O96" i="3"/>
  <c r="P96" i="3"/>
  <c r="Q96" i="3"/>
  <c r="R96" i="3"/>
  <c r="S96" i="3"/>
  <c r="T96" i="3"/>
  <c r="U96" i="3"/>
  <c r="E97" i="3"/>
  <c r="G97" i="3"/>
  <c r="H97" i="3"/>
  <c r="I97" i="3"/>
  <c r="J97" i="3"/>
  <c r="K97" i="3"/>
  <c r="L97" i="3"/>
  <c r="M97" i="3"/>
  <c r="N97" i="3"/>
  <c r="O97" i="3"/>
  <c r="P97" i="3"/>
  <c r="Q97" i="3"/>
  <c r="R97" i="3"/>
  <c r="S97" i="3"/>
  <c r="T97" i="3"/>
  <c r="U97" i="3"/>
  <c r="E98" i="3"/>
  <c r="G98" i="3"/>
  <c r="H98" i="3"/>
  <c r="I98" i="3"/>
  <c r="J98" i="3"/>
  <c r="K98" i="3"/>
  <c r="L98" i="3"/>
  <c r="M98" i="3"/>
  <c r="N98" i="3"/>
  <c r="O98" i="3"/>
  <c r="P98" i="3"/>
  <c r="Q98" i="3"/>
  <c r="R98" i="3"/>
  <c r="S98" i="3"/>
  <c r="T98" i="3"/>
  <c r="U98" i="3"/>
  <c r="E99" i="3"/>
  <c r="G99" i="3"/>
  <c r="H99" i="3"/>
  <c r="I99" i="3"/>
  <c r="J99" i="3"/>
  <c r="K99" i="3"/>
  <c r="L99" i="3"/>
  <c r="M99" i="3"/>
  <c r="N99" i="3"/>
  <c r="O99" i="3"/>
  <c r="P99" i="3"/>
  <c r="Q99" i="3"/>
  <c r="R99" i="3"/>
  <c r="T99" i="3"/>
  <c r="U99" i="3"/>
  <c r="E100" i="3"/>
  <c r="G100" i="3"/>
  <c r="H100" i="3"/>
  <c r="I100" i="3"/>
  <c r="J100" i="3"/>
  <c r="K100" i="3"/>
  <c r="L100" i="3"/>
  <c r="M100" i="3"/>
  <c r="N100" i="3"/>
  <c r="O100" i="3"/>
  <c r="P100" i="3"/>
  <c r="Q100" i="3"/>
  <c r="R100" i="3"/>
  <c r="S100" i="3"/>
  <c r="T100" i="3"/>
  <c r="U100" i="3"/>
  <c r="E101" i="3"/>
  <c r="G101" i="3"/>
  <c r="H101" i="3"/>
  <c r="I101" i="3"/>
  <c r="J101" i="3"/>
  <c r="K101" i="3"/>
  <c r="L101" i="3"/>
  <c r="M101" i="3"/>
  <c r="N101" i="3"/>
  <c r="O101" i="3"/>
  <c r="P101" i="3"/>
  <c r="Q101" i="3"/>
  <c r="R101" i="3"/>
  <c r="T101" i="3"/>
  <c r="U101" i="3"/>
  <c r="E102" i="3"/>
  <c r="G102" i="3"/>
  <c r="H102" i="3"/>
  <c r="I102" i="3"/>
  <c r="J102" i="3"/>
  <c r="K102" i="3"/>
  <c r="L102" i="3"/>
  <c r="M102" i="3"/>
  <c r="N102" i="3"/>
  <c r="O102" i="3"/>
  <c r="P102" i="3"/>
  <c r="Q102" i="3"/>
  <c r="R102" i="3"/>
  <c r="S102" i="3"/>
  <c r="T102" i="3"/>
  <c r="U102" i="3"/>
  <c r="E103" i="3"/>
  <c r="G103" i="3"/>
  <c r="H103" i="3"/>
  <c r="I103" i="3"/>
  <c r="J103" i="3"/>
  <c r="K103" i="3"/>
  <c r="L103" i="3"/>
  <c r="M103" i="3"/>
  <c r="N103" i="3"/>
  <c r="O103" i="3"/>
  <c r="P103" i="3"/>
  <c r="Q103" i="3"/>
  <c r="R103" i="3"/>
  <c r="S103" i="3"/>
  <c r="T103" i="3"/>
  <c r="U103" i="3"/>
  <c r="E104" i="3"/>
  <c r="G104" i="3"/>
  <c r="H104" i="3"/>
  <c r="I104" i="3"/>
  <c r="J104" i="3"/>
  <c r="K104" i="3"/>
  <c r="L104" i="3"/>
  <c r="M104" i="3"/>
  <c r="N104" i="3"/>
  <c r="O104" i="3"/>
  <c r="P104" i="3"/>
  <c r="Q104" i="3"/>
  <c r="R104" i="3"/>
  <c r="S104" i="3"/>
  <c r="T104" i="3"/>
  <c r="U104" i="3"/>
  <c r="E105" i="3"/>
  <c r="G105" i="3"/>
  <c r="H105" i="3"/>
  <c r="I105" i="3"/>
  <c r="J105" i="3"/>
  <c r="K105" i="3"/>
  <c r="L105" i="3"/>
  <c r="M105" i="3"/>
  <c r="N105" i="3"/>
  <c r="O105" i="3"/>
  <c r="P105" i="3"/>
  <c r="Q105" i="3"/>
  <c r="R105" i="3"/>
  <c r="S105" i="3"/>
  <c r="T105" i="3"/>
  <c r="U105" i="3"/>
  <c r="E106" i="3"/>
  <c r="G106" i="3"/>
  <c r="H106" i="3"/>
  <c r="I106" i="3"/>
  <c r="J106" i="3"/>
  <c r="K106" i="3"/>
  <c r="L106" i="3"/>
  <c r="M106" i="3"/>
  <c r="N106" i="3"/>
  <c r="O106" i="3"/>
  <c r="P106" i="3"/>
  <c r="Q106" i="3"/>
  <c r="R106" i="3"/>
  <c r="S106" i="3"/>
  <c r="T106" i="3"/>
  <c r="U106" i="3"/>
  <c r="E107" i="3"/>
  <c r="G107" i="3"/>
  <c r="H107" i="3"/>
  <c r="I107" i="3"/>
  <c r="J107" i="3"/>
  <c r="K107" i="3"/>
  <c r="L107" i="3"/>
  <c r="M107" i="3"/>
  <c r="N107" i="3"/>
  <c r="O107" i="3"/>
  <c r="P107" i="3"/>
  <c r="Q107" i="3"/>
  <c r="R107" i="3"/>
  <c r="S107" i="3"/>
  <c r="T107" i="3"/>
  <c r="U107" i="3"/>
  <c r="E108" i="3"/>
  <c r="G108" i="3"/>
  <c r="H108" i="3"/>
  <c r="I108" i="3"/>
  <c r="J108" i="3"/>
  <c r="K108" i="3"/>
  <c r="L108" i="3"/>
  <c r="M108" i="3"/>
  <c r="N108" i="3"/>
  <c r="O108" i="3"/>
  <c r="P108" i="3"/>
  <c r="Q108" i="3"/>
  <c r="R108" i="3"/>
  <c r="T108" i="3"/>
  <c r="U108" i="3"/>
  <c r="E109" i="3"/>
  <c r="G109" i="3"/>
  <c r="H109" i="3"/>
  <c r="I109" i="3"/>
  <c r="J109" i="3"/>
  <c r="K109" i="3"/>
  <c r="L109" i="3"/>
  <c r="M109" i="3"/>
  <c r="N109" i="3"/>
  <c r="O109" i="3"/>
  <c r="R109" i="3"/>
  <c r="S109" i="3"/>
  <c r="T109" i="3"/>
  <c r="U109" i="3"/>
  <c r="E110" i="3"/>
  <c r="G110" i="3"/>
  <c r="H110" i="3"/>
  <c r="I110" i="3"/>
  <c r="J110" i="3"/>
  <c r="K110" i="3"/>
  <c r="L110" i="3"/>
  <c r="M110" i="3"/>
  <c r="N110" i="3"/>
  <c r="O110" i="3"/>
  <c r="R110" i="3"/>
  <c r="S110" i="3"/>
  <c r="T110" i="3"/>
  <c r="U110" i="3"/>
  <c r="E111" i="3"/>
  <c r="G111" i="3"/>
  <c r="H111" i="3"/>
  <c r="I111" i="3"/>
  <c r="J111" i="3"/>
  <c r="K111" i="3"/>
  <c r="L111" i="3"/>
  <c r="M111" i="3"/>
  <c r="N111" i="3"/>
  <c r="O111" i="3"/>
  <c r="P111" i="3"/>
  <c r="Q111" i="3"/>
  <c r="R111" i="3"/>
  <c r="S111" i="3"/>
  <c r="T111" i="3"/>
  <c r="U111" i="3"/>
  <c r="E112" i="3"/>
  <c r="G112" i="3"/>
  <c r="H112" i="3"/>
  <c r="I112" i="3"/>
  <c r="J112" i="3"/>
  <c r="K112" i="3"/>
  <c r="L112" i="3"/>
  <c r="M112" i="3"/>
  <c r="N112" i="3"/>
  <c r="O112" i="3"/>
  <c r="P112" i="3"/>
  <c r="Q112" i="3"/>
  <c r="R112" i="3"/>
  <c r="T112" i="3"/>
  <c r="U112" i="3"/>
  <c r="E113" i="3"/>
  <c r="G113" i="3"/>
  <c r="H113" i="3"/>
  <c r="I113" i="3"/>
  <c r="J113" i="3"/>
  <c r="K113" i="3"/>
  <c r="L113" i="3"/>
  <c r="M113" i="3"/>
  <c r="N113" i="3"/>
  <c r="O113" i="3"/>
  <c r="P113" i="3"/>
  <c r="Q113" i="3"/>
  <c r="R113" i="3"/>
  <c r="S113" i="3"/>
  <c r="T113" i="3"/>
  <c r="U113" i="3"/>
  <c r="E114" i="3"/>
  <c r="G114" i="3"/>
  <c r="H114" i="3"/>
  <c r="I114" i="3"/>
  <c r="J114" i="3"/>
  <c r="K114" i="3"/>
  <c r="L114" i="3"/>
  <c r="M114" i="3"/>
  <c r="N114" i="3"/>
  <c r="O114" i="3"/>
  <c r="P114" i="3"/>
  <c r="Q114" i="3"/>
  <c r="R114" i="3"/>
  <c r="S114" i="3"/>
  <c r="T114" i="3"/>
  <c r="U114" i="3"/>
  <c r="E115" i="3"/>
  <c r="G115" i="3"/>
  <c r="H115" i="3"/>
  <c r="I115" i="3"/>
  <c r="J115" i="3"/>
  <c r="K115" i="3"/>
  <c r="L115" i="3"/>
  <c r="M115" i="3"/>
  <c r="N115" i="3"/>
  <c r="O115" i="3"/>
  <c r="P115" i="3"/>
  <c r="Q115" i="3"/>
  <c r="R115" i="3"/>
  <c r="S115" i="3"/>
  <c r="T115" i="3"/>
  <c r="U115" i="3"/>
  <c r="E116" i="3"/>
  <c r="G116" i="3"/>
  <c r="H116" i="3"/>
  <c r="I116" i="3"/>
  <c r="J116" i="3"/>
  <c r="K116" i="3"/>
  <c r="L116" i="3"/>
  <c r="M116" i="3"/>
  <c r="N116" i="3"/>
  <c r="O116" i="3"/>
  <c r="P116" i="3"/>
  <c r="Q116" i="3"/>
  <c r="R116" i="3"/>
  <c r="S116" i="3"/>
  <c r="T116" i="3"/>
  <c r="U116" i="3"/>
  <c r="E117" i="3"/>
  <c r="G117" i="3"/>
  <c r="H117" i="3"/>
  <c r="I117" i="3"/>
  <c r="J117" i="3"/>
  <c r="K117" i="3"/>
  <c r="L117" i="3"/>
  <c r="M117" i="3"/>
  <c r="N117" i="3"/>
  <c r="O117" i="3"/>
  <c r="P117" i="3"/>
  <c r="Q117" i="3"/>
  <c r="R117" i="3"/>
  <c r="T117" i="3"/>
  <c r="U117" i="3"/>
  <c r="E118" i="3"/>
  <c r="G118" i="3"/>
  <c r="H118" i="3"/>
  <c r="I118" i="3"/>
  <c r="J118" i="3"/>
  <c r="K118" i="3"/>
  <c r="L118" i="3"/>
  <c r="M118" i="3"/>
  <c r="N118" i="3"/>
  <c r="O118" i="3"/>
  <c r="P118" i="3"/>
  <c r="Q118" i="3"/>
  <c r="R118" i="3"/>
  <c r="S118" i="3"/>
  <c r="T118" i="3"/>
  <c r="U118" i="3"/>
  <c r="E119" i="3"/>
  <c r="G119" i="3"/>
  <c r="H119" i="3"/>
  <c r="I119" i="3"/>
  <c r="J119" i="3"/>
  <c r="K119" i="3"/>
  <c r="L119" i="3"/>
  <c r="M119" i="3"/>
  <c r="N119" i="3"/>
  <c r="O119" i="3"/>
  <c r="P119" i="3"/>
  <c r="Q119" i="3"/>
  <c r="R119" i="3"/>
  <c r="S119" i="3"/>
  <c r="T119" i="3"/>
  <c r="U119" i="3"/>
  <c r="E120" i="3"/>
  <c r="G120" i="3"/>
  <c r="H120" i="3"/>
  <c r="I120" i="3"/>
  <c r="J120" i="3"/>
  <c r="K120" i="3"/>
  <c r="L120" i="3"/>
  <c r="M120" i="3"/>
  <c r="N120" i="3"/>
  <c r="O120" i="3"/>
  <c r="P120" i="3"/>
  <c r="Q120" i="3"/>
  <c r="R120" i="3"/>
  <c r="T120" i="3"/>
  <c r="U120" i="3"/>
  <c r="P33" i="3" l="1"/>
  <c r="P73" i="3"/>
  <c r="P70" i="3"/>
  <c r="P110" i="3"/>
  <c r="P41" i="3"/>
  <c r="P86" i="3"/>
  <c r="P81" i="3"/>
  <c r="P89" i="3"/>
  <c r="P94" i="3"/>
  <c r="P109" i="3"/>
  <c r="P93" i="3"/>
  <c r="F15" i="3" l="1"/>
  <c r="F13" i="3"/>
  <c r="F14" i="3"/>
  <c r="R13" i="3" l="1"/>
  <c r="R14" i="3" l="1"/>
  <c r="R15" i="3"/>
  <c r="S14" i="3"/>
  <c r="S13" i="3"/>
  <c r="S15" i="3"/>
  <c r="P13" i="3"/>
  <c r="P14" i="3"/>
  <c r="P15" i="3"/>
  <c r="Q14" i="3" l="1"/>
  <c r="Q15" i="3"/>
  <c r="Q13" i="3"/>
  <c r="B79" i="3" l="1"/>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Y2" i="1" l="1"/>
  <c r="Y75" i="1" l="1"/>
  <c r="Y90" i="1"/>
  <c r="Y82" i="1"/>
  <c r="Y74" i="1"/>
  <c r="Y66" i="1"/>
  <c r="Y58" i="1"/>
  <c r="Y83" i="1"/>
  <c r="Y89" i="1"/>
  <c r="Y81" i="1"/>
  <c r="Y73" i="1"/>
  <c r="Y65" i="1"/>
  <c r="Y57" i="1"/>
  <c r="Y67" i="1"/>
  <c r="Y88" i="1"/>
  <c r="Y80" i="1"/>
  <c r="Y72" i="1"/>
  <c r="Y64" i="1"/>
  <c r="Y56" i="1"/>
  <c r="Y59" i="1"/>
  <c r="Y87" i="1"/>
  <c r="Y79" i="1"/>
  <c r="Y71" i="1"/>
  <c r="Y63" i="1"/>
  <c r="Y55" i="1"/>
  <c r="Y94" i="1"/>
  <c r="Y86" i="1"/>
  <c r="Y78" i="1"/>
  <c r="Y70" i="1"/>
  <c r="Y62" i="1"/>
  <c r="Y54" i="1"/>
  <c r="Y91" i="1"/>
  <c r="Y93" i="1"/>
  <c r="Y85" i="1"/>
  <c r="Y77" i="1"/>
  <c r="Y69" i="1"/>
  <c r="Y61" i="1"/>
  <c r="Y53" i="1"/>
  <c r="Y92" i="1"/>
  <c r="Y84" i="1"/>
  <c r="Y76" i="1"/>
  <c r="Y68" i="1"/>
  <c r="Y60" i="1"/>
  <c r="X2" i="1"/>
  <c r="X77" i="1" l="1"/>
  <c r="X64" i="1"/>
  <c r="X61" i="1"/>
  <c r="X92" i="1"/>
  <c r="X78" i="1"/>
  <c r="X68" i="1"/>
  <c r="X70" i="1"/>
  <c r="X82" i="1"/>
  <c r="X65" i="1"/>
  <c r="X93" i="1"/>
  <c r="X63" i="1"/>
  <c r="X67" i="1"/>
  <c r="X79" i="1"/>
  <c r="X83" i="1"/>
  <c r="X81" i="1"/>
  <c r="X87" i="1"/>
  <c r="X91" i="1"/>
  <c r="X56" i="1"/>
  <c r="X88" i="1"/>
  <c r="X60" i="1"/>
  <c r="X76" i="1"/>
  <c r="X72" i="1"/>
  <c r="X73" i="1"/>
  <c r="X66" i="1"/>
  <c r="X71" i="1"/>
  <c r="X69" i="1"/>
  <c r="X94" i="1"/>
  <c r="X74" i="1"/>
  <c r="X55" i="1"/>
  <c r="X62" i="1"/>
  <c r="X54" i="1"/>
  <c r="X75" i="1"/>
  <c r="X58" i="1"/>
  <c r="X89" i="1"/>
  <c r="X84" i="1"/>
  <c r="X53" i="1"/>
  <c r="X85" i="1"/>
  <c r="X59" i="1"/>
  <c r="X80" i="1"/>
  <c r="X90" i="1"/>
  <c r="X86" i="1"/>
  <c r="X57" i="1"/>
  <c r="T15" i="3" l="1"/>
  <c r="T14" i="3"/>
  <c r="T13" i="3"/>
  <c r="B29" i="3" l="1"/>
  <c r="B32" i="3"/>
  <c r="B38" i="3" l="1"/>
  <c r="B39" i="3"/>
  <c r="B40" i="3"/>
  <c r="B41" i="3"/>
  <c r="B42" i="3"/>
  <c r="B43" i="3"/>
  <c r="B44" i="3"/>
  <c r="B45" i="3"/>
  <c r="B46" i="3"/>
  <c r="B47" i="3"/>
  <c r="B48" i="3"/>
  <c r="B49" i="3"/>
  <c r="B50" i="3"/>
  <c r="B51" i="3"/>
  <c r="L14" i="3"/>
  <c r="B52" i="3"/>
  <c r="B53" i="3"/>
  <c r="B54" i="3"/>
  <c r="B55" i="3"/>
  <c r="B56" i="3"/>
  <c r="B57" i="3"/>
  <c r="B58" i="3"/>
  <c r="B59" i="3"/>
  <c r="B60" i="3"/>
  <c r="B61" i="3"/>
  <c r="B62" i="3"/>
  <c r="B63" i="3"/>
  <c r="B64" i="3"/>
  <c r="B65" i="3"/>
  <c r="B66" i="3"/>
  <c r="B67" i="3"/>
  <c r="B68" i="3"/>
  <c r="B69" i="3"/>
  <c r="B70" i="3"/>
  <c r="B71" i="3"/>
  <c r="B72" i="3"/>
  <c r="B73" i="3"/>
  <c r="B74" i="3"/>
  <c r="B75" i="3"/>
  <c r="B76" i="3"/>
  <c r="B77" i="3"/>
  <c r="B78" i="3"/>
  <c r="N14" i="3" l="1"/>
  <c r="J14" i="3"/>
  <c r="G14" i="3"/>
  <c r="Y3" i="1"/>
  <c r="Y5" i="1"/>
  <c r="Y6" i="1"/>
  <c r="Y8" i="1"/>
  <c r="Y9" i="1"/>
  <c r="Y11" i="1"/>
  <c r="Y17" i="1"/>
  <c r="Y19" i="1"/>
  <c r="Y20" i="1"/>
  <c r="Y21" i="1"/>
  <c r="Y23" i="1"/>
  <c r="M14" i="3"/>
  <c r="K14" i="3"/>
  <c r="Y34" i="1"/>
  <c r="Y50" i="1"/>
  <c r="Y49" i="1" l="1"/>
  <c r="Y45" i="1"/>
  <c r="Y41" i="1"/>
  <c r="Y37" i="1"/>
  <c r="Y33" i="1"/>
  <c r="Y29" i="1"/>
  <c r="Y25" i="1"/>
  <c r="Y15" i="1"/>
  <c r="Y13" i="1"/>
  <c r="Y46" i="1"/>
  <c r="Y42" i="1"/>
  <c r="Y38" i="1"/>
  <c r="Y30" i="1"/>
  <c r="Y28" i="1"/>
  <c r="Y26" i="1"/>
  <c r="Y22" i="1"/>
  <c r="Y18" i="1"/>
  <c r="Y16" i="1"/>
  <c r="Y14" i="1"/>
  <c r="Y12" i="1"/>
  <c r="Y10" i="1"/>
  <c r="Y4" i="1"/>
  <c r="Y52" i="1"/>
  <c r="Y51" i="1"/>
  <c r="Y47" i="1"/>
  <c r="Y43" i="1"/>
  <c r="Y39" i="1"/>
  <c r="Y35" i="1"/>
  <c r="Y31" i="1"/>
  <c r="Y27" i="1"/>
  <c r="Y7" i="1"/>
  <c r="Y48" i="1"/>
  <c r="Y44" i="1"/>
  <c r="Y40" i="1"/>
  <c r="Y36" i="1"/>
  <c r="Y32" i="1"/>
  <c r="Y24" i="1"/>
  <c r="X4" i="1"/>
  <c r="X10" i="1"/>
  <c r="X6" i="1"/>
  <c r="X8" i="1"/>
  <c r="O14" i="3"/>
  <c r="X11" i="1"/>
  <c r="X9" i="1"/>
  <c r="X7" i="1"/>
  <c r="X5" i="1"/>
  <c r="X3" i="1"/>
  <c r="Y96" i="1" l="1"/>
  <c r="Y97" i="1"/>
  <c r="U13" i="3"/>
  <c r="I14" i="3"/>
  <c r="U14" i="3"/>
  <c r="U15" i="3"/>
  <c r="X14" i="1"/>
  <c r="X18" i="1"/>
  <c r="X22" i="1"/>
  <c r="X26" i="1"/>
  <c r="X30" i="1"/>
  <c r="X34" i="1"/>
  <c r="X38" i="1"/>
  <c r="X42" i="1"/>
  <c r="X46" i="1"/>
  <c r="X50" i="1"/>
  <c r="X13" i="1"/>
  <c r="X17" i="1"/>
  <c r="X21" i="1"/>
  <c r="X25" i="1"/>
  <c r="X29" i="1"/>
  <c r="X33" i="1"/>
  <c r="X37" i="1"/>
  <c r="X41" i="1"/>
  <c r="X45" i="1"/>
  <c r="X49" i="1"/>
  <c r="X12" i="1"/>
  <c r="X16" i="1"/>
  <c r="X20" i="1"/>
  <c r="X24" i="1"/>
  <c r="X28" i="1"/>
  <c r="X32" i="1"/>
  <c r="X36" i="1"/>
  <c r="X40" i="1"/>
  <c r="X44" i="1"/>
  <c r="X48" i="1"/>
  <c r="X52" i="1"/>
  <c r="X15" i="1"/>
  <c r="X19" i="1"/>
  <c r="X23" i="1"/>
  <c r="X27" i="1"/>
  <c r="X31" i="1"/>
  <c r="X35" i="1"/>
  <c r="X39" i="1"/>
  <c r="X43" i="1"/>
  <c r="X47" i="1"/>
  <c r="X51" i="1"/>
  <c r="X97" i="1" l="1"/>
  <c r="X96" i="1"/>
  <c r="I15" i="3"/>
  <c r="H13" i="3"/>
  <c r="J15" i="3"/>
  <c r="L15" i="3"/>
  <c r="N15" i="3"/>
  <c r="O15" i="3"/>
  <c r="M15" i="3"/>
  <c r="L13" i="3" l="1"/>
  <c r="O13" i="3"/>
  <c r="J13" i="3"/>
  <c r="N13" i="3"/>
  <c r="K15" i="3"/>
  <c r="I13" i="3"/>
  <c r="M13" i="3" l="1"/>
  <c r="K13" i="3"/>
  <c r="B30" i="3"/>
  <c r="B31" i="3"/>
  <c r="B33" i="3"/>
  <c r="B34" i="3"/>
  <c r="B35" i="3"/>
  <c r="B36" i="3"/>
  <c r="B37" i="3"/>
  <c r="G15" i="3"/>
  <c r="G13" i="3"/>
  <c r="B28" i="3"/>
  <c r="H14" i="3" l="1"/>
  <c r="H15" i="3"/>
  <c r="H16" i="3" l="1"/>
  <c r="G16" i="3"/>
  <c r="F16" i="3"/>
  <c r="R16" i="3"/>
  <c r="T16" i="3"/>
  <c r="U16" i="3"/>
  <c r="Q16" i="3"/>
  <c r="N16" i="3"/>
  <c r="O16" i="3"/>
  <c r="P16" i="3"/>
  <c r="K16" i="3"/>
  <c r="S16" i="3"/>
  <c r="I16" i="3"/>
  <c r="J16" i="3"/>
  <c r="L16" i="3"/>
  <c r="M16" i="3"/>
</calcChain>
</file>

<file path=xl/sharedStrings.xml><?xml version="1.0" encoding="utf-8"?>
<sst xmlns="http://schemas.openxmlformats.org/spreadsheetml/2006/main" count="967" uniqueCount="277">
  <si>
    <t>SiteRef</t>
  </si>
  <si>
    <t>Proposed_Use</t>
  </si>
  <si>
    <t>Area_Ha</t>
  </si>
  <si>
    <t>FZ3b_pct</t>
  </si>
  <si>
    <t>FZ3a_pct</t>
  </si>
  <si>
    <t>FZ2_pct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</si>
  <si>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</si>
  <si>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</si>
  <si>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</si>
  <si>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</si>
  <si>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</si>
  <si>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</si>
  <si>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Number of Sites</t>
  </si>
  <si>
    <t>Area (ha)</t>
  </si>
  <si>
    <t>No.</t>
  </si>
  <si>
    <t>Key</t>
  </si>
  <si>
    <t>TOTAL</t>
  </si>
  <si>
    <t>Main Table</t>
  </si>
  <si>
    <t xml:space="preserve">Flood Zone 1 + Surface Water </t>
  </si>
  <si>
    <t>Site Reference</t>
  </si>
  <si>
    <t>Site Name</t>
  </si>
  <si>
    <t>%</t>
  </si>
  <si>
    <t>FZ1</t>
  </si>
  <si>
    <t>FZ3a_Area</t>
  </si>
  <si>
    <t>FZ2_Area</t>
  </si>
  <si>
    <t>FZ3b_Area</t>
  </si>
  <si>
    <t>Name</t>
  </si>
  <si>
    <t>FZ1_Area</t>
  </si>
  <si>
    <t>Employment</t>
  </si>
  <si>
    <t>Significant Surface Water Risk?</t>
  </si>
  <si>
    <t>Level 1 SFRA Local Plan Sites Assessment</t>
  </si>
  <si>
    <t>Level 1 Strategic Recommendation (see SFRA Report)</t>
  </si>
  <si>
    <t>Risk of Flooding from Surface Water</t>
  </si>
  <si>
    <t>High Risk (1 in 30 year outline)</t>
  </si>
  <si>
    <t>Medium Risk (1 in 100 year outline)</t>
  </si>
  <si>
    <t>Low Risk (1 in 1000 year outline)</t>
  </si>
  <si>
    <t>Flood Risk Vulnerability Classification (NPPF)</t>
  </si>
  <si>
    <t>Council Comments</t>
  </si>
  <si>
    <t>QA</t>
  </si>
  <si>
    <t>Residential</t>
  </si>
  <si>
    <t>RoFSW30yr_Area</t>
  </si>
  <si>
    <t>RoFSW100yr_Area</t>
  </si>
  <si>
    <t>RoFSW1000yr_Area</t>
  </si>
  <si>
    <t>RoFSW30yr_pct</t>
  </si>
  <si>
    <t>RoFSW100yr_pct</t>
  </si>
  <si>
    <t>RoFSW1000yr_pct</t>
  </si>
  <si>
    <t>RoFSW100yr_Area_cumulative</t>
  </si>
  <si>
    <t>RoFSW1000yr_Area_cumulative</t>
  </si>
  <si>
    <t>RoFSW100yr_pct_cumulative</t>
  </si>
  <si>
    <t>RoFSW1000yr_pct_cumulative</t>
  </si>
  <si>
    <t>Mixed Use</t>
  </si>
  <si>
    <t>Development Considerations</t>
  </si>
  <si>
    <t>Proposed Use</t>
  </si>
  <si>
    <t>Fluvial Flood Zone Coverage</t>
  </si>
  <si>
    <t>Eden District Council</t>
  </si>
  <si>
    <t>High Mill, Alston</t>
  </si>
  <si>
    <t>Land at Clitheroe, Alston</t>
  </si>
  <si>
    <t>Tyne Caf8 and garage buildings, Alston</t>
  </si>
  <si>
    <t>Land to the south of Station Road, Appleby</t>
  </si>
  <si>
    <t>Fields at the Coal Yard, Station Yard, Appleby</t>
  </si>
  <si>
    <t>Land behind Cross Croft, Appleby</t>
  </si>
  <si>
    <t>Land at Battlebarrow, Appleby</t>
  </si>
  <si>
    <t>Land at Westmorland Road, Appleby</t>
  </si>
  <si>
    <t>Carleton East, Penrith</t>
  </si>
  <si>
    <t>Land at Carleton Hall Farm, Penrith</t>
  </si>
  <si>
    <t>Land adjacent Park Terrace, South Road, Kirkby Stephen</t>
  </si>
  <si>
    <t>Land to west of Faraday Road, Kirkby Stephen</t>
  </si>
  <si>
    <t>Land behind Park Terrace, Kirkby Stephen</t>
  </si>
  <si>
    <t>Christian Head Care Home, Silver Street, Kirkby Stephen</t>
  </si>
  <si>
    <t>Land behind Armathwaite County Junior School (west), Armathwaite</t>
  </si>
  <si>
    <t>Rowan House, Brough</t>
  </si>
  <si>
    <t>Castle View, Brough</t>
  </si>
  <si>
    <t>Land at Rose Bank Farm, Culgaith</t>
  </si>
  <si>
    <t>Land at Lime Tree Farm, Culgaith</t>
  </si>
  <si>
    <t>Land adjacent to Elm Close, High Hesket</t>
  </si>
  <si>
    <t>Land adjacent Primary School, Kirkby Thore</t>
  </si>
  <si>
    <t>Townhead, Kirkby Thore</t>
  </si>
  <si>
    <t>Moredun Garage, Nenthead</t>
  </si>
  <si>
    <t>Wright Bros Garage, Nenthead</t>
  </si>
  <si>
    <t>Land adjacent Byrnes Close, Plumpton</t>
  </si>
  <si>
    <t>Land behind Brockleymoor, Plumpton</t>
  </si>
  <si>
    <t>West Lane, Shap</t>
  </si>
  <si>
    <t>Land behind Carl Lofts, Shap</t>
  </si>
  <si>
    <t>Land adjacent Health Centre, Shap</t>
  </si>
  <si>
    <t>Former Food Factory, Shap</t>
  </si>
  <si>
    <t>Land behind Woodville Terrace, Shap</t>
  </si>
  <si>
    <t>Land adjacent Fairbank, Stainton</t>
  </si>
  <si>
    <t>Land adjacent Cross Keys, Tebay</t>
  </si>
  <si>
    <t>Land adjacent to Church Rise, Tebay</t>
  </si>
  <si>
    <t>Salkeld Road, Penrith</t>
  </si>
  <si>
    <t>Salkeld Road (adjacent The Spinney), Penrith</t>
  </si>
  <si>
    <t>Salkeld Road / Fairhill Greenfield Extension - Field 6, Penrith</t>
  </si>
  <si>
    <t>White Ox Farm (north-east), Penrith</t>
  </si>
  <si>
    <t>White Ox Farm (south-east), Penrith</t>
  </si>
  <si>
    <t>Raiselands, Penrith</t>
  </si>
  <si>
    <t>Land at Green Lane, Penrith</t>
  </si>
  <si>
    <t>Gilwilly Road, Penrith</t>
  </si>
  <si>
    <t>Bellevue Farm, Salkeld Road, Penrith</t>
  </si>
  <si>
    <t>Myers Lane, Norfolk Road, Penrith</t>
  </si>
  <si>
    <t>Barn and Yard, Brunswick Road, Penrith</t>
  </si>
  <si>
    <t>QEGS Annexe, Ullswater Road, Penrith</t>
  </si>
  <si>
    <t>Land at Beacon Edge - opposite Lynwood Cottage, Penrith</t>
  </si>
  <si>
    <t>Carleton Hill Road - opposite Blencathra House, Penrith</t>
  </si>
  <si>
    <t>Carleton Hill Road - opposite Carletonhill, Penrith</t>
  </si>
  <si>
    <t>Carleton Hill Road - adjacent The Bungalow, Penrith</t>
  </si>
  <si>
    <t>Carleton Hill Road - south west of Old Farm Cottage, Penrith</t>
  </si>
  <si>
    <t>Mixed use</t>
  </si>
  <si>
    <t>Eden Business Park Phase 1, Cowper Road, Penrith</t>
  </si>
  <si>
    <t>Cross Croft Industrial Estate, Cross Croft, Appleby</t>
  </si>
  <si>
    <t>Former Dairy Site, Drawbriggs Lane, Appleby</t>
  </si>
  <si>
    <t>Shire Hall, The Sands, Appleby</t>
  </si>
  <si>
    <t>Skelgillside Workshops, off A689, Alston</t>
  </si>
  <si>
    <t>Tebay Old Railway Sidings, Tebay</t>
  </si>
  <si>
    <t>Trading Estate and Grand Prix Club, Main Street, Brough</t>
  </si>
  <si>
    <t>Land adjacent Kirkby Stephen Business Park, St Luke's Road, Kirkby Stephen</t>
  </si>
  <si>
    <t>Eden Business Park Phase 2, Penrith</t>
  </si>
  <si>
    <t>MPC Skirsgill, Land adjacent Skirsgill Depot, Penrith</t>
  </si>
  <si>
    <t>Greengill Farm</t>
  </si>
  <si>
    <t>Greengill Head</t>
  </si>
  <si>
    <t>Arthursgill Wood</t>
  </si>
  <si>
    <t>Bulldog Hill</t>
  </si>
  <si>
    <t>Littlefield</t>
  </si>
  <si>
    <t>West View</t>
  </si>
  <si>
    <t>West of Newton Rigg</t>
  </si>
  <si>
    <t>Lingstubbs</t>
  </si>
  <si>
    <t>West of junction 40</t>
  </si>
  <si>
    <t>Carleton Hill North</t>
  </si>
  <si>
    <t>Carleton Hill South</t>
  </si>
  <si>
    <t>Land to the south of Penrith Golf Course</t>
  </si>
  <si>
    <t>East of Newbiggin</t>
  </si>
  <si>
    <t>Bell Mount</t>
  </si>
  <si>
    <t>South of Redhills</t>
  </si>
  <si>
    <t>East of Newton Reigny</t>
  </si>
  <si>
    <t>South of Catterlen</t>
  </si>
  <si>
    <t>Sockbridge Mill</t>
  </si>
  <si>
    <t>Old Riggs</t>
  </si>
  <si>
    <t>Millstone House</t>
  </si>
  <si>
    <t>Holme Head</t>
  </si>
  <si>
    <t>Woodhead Farm</t>
  </si>
  <si>
    <t>Cowraik</t>
  </si>
  <si>
    <t>Frenchfields</t>
  </si>
  <si>
    <t>Penrith Golf Course</t>
  </si>
  <si>
    <t>Sockbridge Hall</t>
  </si>
  <si>
    <t>Yanwath</t>
  </si>
  <si>
    <t>Catterlen Wood</t>
  </si>
  <si>
    <t>South of Newton Reigny</t>
  </si>
  <si>
    <t>Stagstones Farm</t>
  </si>
  <si>
    <t>Brougham</t>
  </si>
  <si>
    <t>Crossfield Farm,</t>
  </si>
  <si>
    <t>Yes</t>
  </si>
  <si>
    <t>No</t>
  </si>
  <si>
    <t>More vulnerable</t>
  </si>
  <si>
    <t>Less vulnerable</t>
  </si>
  <si>
    <t>Strategic Recommendation A</t>
  </si>
  <si>
    <t>Strategic Recommendation C</t>
  </si>
  <si>
    <t>Strategic Recommendation D</t>
  </si>
  <si>
    <t>Strategic Recommendation E</t>
  </si>
  <si>
    <t>Penrith Masterplan Site?</t>
  </si>
  <si>
    <t>Consider withdrawal based on significant level of surface water flood risk (if development cannot be directed away from areas at risk)</t>
  </si>
  <si>
    <t>Consider withdrawal based on significant level of fluvial flood risk (if development cannot be directed away from areas at risk)</t>
  </si>
  <si>
    <t>Consider site layout and design</t>
  </si>
  <si>
    <t>Development can be allocated subject to an FRA being completed</t>
  </si>
  <si>
    <t>Development could be allocated on flood risk grounds subject to consultation with the LPA / LLFA</t>
  </si>
  <si>
    <t>Agree</t>
  </si>
  <si>
    <t>Agree as for employment use.  There may be issue with option for flood defence scheme through this site.</t>
  </si>
  <si>
    <t>Agree, however, there still appears to be a large amount of are which could be developed - potential change of outline or look to layout?</t>
  </si>
  <si>
    <t>Map Reference</t>
  </si>
  <si>
    <t>101, 102</t>
  </si>
  <si>
    <t>86, 101, 102</t>
  </si>
  <si>
    <t>86, 87, 102</t>
  </si>
  <si>
    <t>87, 102</t>
  </si>
  <si>
    <t>102, 103</t>
  </si>
  <si>
    <t>101, 102, 119</t>
  </si>
  <si>
    <t>102, 119</t>
  </si>
  <si>
    <t>119, 120</t>
  </si>
  <si>
    <t>103, 120, 121</t>
  </si>
  <si>
    <t>103, 104, 121</t>
  </si>
  <si>
    <t>104, 121</t>
  </si>
  <si>
    <t>131, 132</t>
  </si>
  <si>
    <t>121, 132, 133</t>
  </si>
  <si>
    <t>136, 149</t>
  </si>
  <si>
    <t>212, 213</t>
  </si>
  <si>
    <t>* Allocated housing and employment sites within the Eden Local Plan 2014/2032</t>
  </si>
  <si>
    <t>** 'Future Growth Sites' allocated within the Eden Local Plan 2014/2032</t>
  </si>
  <si>
    <t>*** Potential development sites considered within the Penrith Strategic Masterplan which was concluded and not taken further in July 2019</t>
  </si>
  <si>
    <t>AL12*</t>
  </si>
  <si>
    <t>AL13*</t>
  </si>
  <si>
    <t>AL8*</t>
  </si>
  <si>
    <t>AP10*</t>
  </si>
  <si>
    <t>AP11*</t>
  </si>
  <si>
    <t>AP16*</t>
  </si>
  <si>
    <t>AP18*</t>
  </si>
  <si>
    <t>AP24*</t>
  </si>
  <si>
    <t>E3*</t>
  </si>
  <si>
    <t>E4*</t>
  </si>
  <si>
    <t>KS11**</t>
  </si>
  <si>
    <t>KS13*</t>
  </si>
  <si>
    <t>KS17*</t>
  </si>
  <si>
    <t>KS26*</t>
  </si>
  <si>
    <t>LAR3a*</t>
  </si>
  <si>
    <t>LBR1*</t>
  </si>
  <si>
    <t>LBR2**</t>
  </si>
  <si>
    <t>LCU1**</t>
  </si>
  <si>
    <t>LCU3*</t>
  </si>
  <si>
    <t>LHH2*</t>
  </si>
  <si>
    <t>LKT1*</t>
  </si>
  <si>
    <t>LKT3*</t>
  </si>
  <si>
    <t>LNE1*</t>
  </si>
  <si>
    <t>LNE3*</t>
  </si>
  <si>
    <t>LPL2*</t>
  </si>
  <si>
    <t>LPL6**</t>
  </si>
  <si>
    <t>LSH1*</t>
  </si>
  <si>
    <t>LSH13*</t>
  </si>
  <si>
    <t>LSH14*</t>
  </si>
  <si>
    <t>LSH16*</t>
  </si>
  <si>
    <t>LSH5*</t>
  </si>
  <si>
    <t>LST9**</t>
  </si>
  <si>
    <t>LTE5a*</t>
  </si>
  <si>
    <t>LTE6*</t>
  </si>
  <si>
    <t>N1a*</t>
  </si>
  <si>
    <t>N1b*</t>
  </si>
  <si>
    <t>N1b (P31)**</t>
  </si>
  <si>
    <t>N2*</t>
  </si>
  <si>
    <t>N3*</t>
  </si>
  <si>
    <t>P108**</t>
  </si>
  <si>
    <t>P2*</t>
  </si>
  <si>
    <t>P54*</t>
  </si>
  <si>
    <t>P8*</t>
  </si>
  <si>
    <t>P93*</t>
  </si>
  <si>
    <t>P94*</t>
  </si>
  <si>
    <t>JBA-H1**</t>
  </si>
  <si>
    <t>JBA-H2**</t>
  </si>
  <si>
    <t>JBA-H3**</t>
  </si>
  <si>
    <t>JBA-H4**</t>
  </si>
  <si>
    <t>JBA-H5**</t>
  </si>
  <si>
    <t>JBA-E1*</t>
  </si>
  <si>
    <t>JBA-E2*</t>
  </si>
  <si>
    <t>JBA-E3*</t>
  </si>
  <si>
    <t>JBA-E4*</t>
  </si>
  <si>
    <t>JBA-E5*</t>
  </si>
  <si>
    <t>JBA-E6*</t>
  </si>
  <si>
    <t>JBA-E7*</t>
  </si>
  <si>
    <t>JBA-E8*</t>
  </si>
  <si>
    <t>JBA-E9*</t>
  </si>
  <si>
    <t>JBA-E10*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</si>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</sst>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0.00000000000"/>
    <numFmt numFmtId="166" formatCode="0.0000"/>
    <numFmt numFmtId="167" formatCode="0.000000000"/>
    <numFmt numFmtId="168" formatCode="0.0000000"/>
    <numFmt numFmtId="169" formatCode="0.00000000"/>
    <numFmt numFmtId="170" formatCode="0.000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67">
    <xf numFmtId="0" fontId="0" fillId="0" borderId="0" xfId="0"/>
    <xf numFmtId="0" fontId="3" fillId="4" borderId="0" xfId="2" applyFont="1"/>
    <xf numFmtId="0" fontId="4" fillId="4" borderId="0" xfId="2" applyFont="1"/>
    <xf numFmtId="164" fontId="5" fillId="4" borderId="0" xfId="2" applyNumberFormat="1" applyFont="1" applyAlignment="1">
      <alignment horizontal="left"/>
    </xf>
    <xf numFmtId="0" fontId="7" fillId="4" borderId="0" xfId="2" applyFont="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ill="1" applyBorder="1" applyAlignment="1">
      <alignment horizontal="left"/>
    </xf>
    <xf numFmtId="0" fontId="2" fillId="0" borderId="6" xfId="2" applyFill="1" applyBorder="1" applyAlignment="1">
      <alignment horizontal="center"/>
    </xf>
    <xf numFmtId="1" fontId="2" fillId="0" borderId="6" xfId="2" applyNumberForma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0" fontId="3" fillId="5" borderId="0" xfId="0" applyFont="1" applyFill="1"/>
    <xf numFmtId="0" fontId="9" fillId="4" borderId="0" xfId="2" applyFont="1"/>
    <xf numFmtId="0" fontId="10" fillId="4" borderId="0" xfId="2" applyFont="1"/>
    <xf numFmtId="0" fontId="3" fillId="0" borderId="0" xfId="0" applyFont="1"/>
    <xf numFmtId="1" fontId="0" fillId="0" borderId="0" xfId="0" applyNumberFormat="1"/>
    <xf numFmtId="165" fontId="0" fillId="0" borderId="0" xfId="0" applyNumberFormat="1"/>
    <xf numFmtId="0" fontId="6" fillId="5" borderId="0" xfId="0" applyFont="1" applyFill="1" applyAlignment="1">
      <alignment vertical="center" wrapText="1"/>
    </xf>
    <xf numFmtId="0" fontId="2" fillId="5" borderId="0" xfId="2" applyFill="1" applyAlignment="1">
      <alignment horizontal="left"/>
    </xf>
    <xf numFmtId="0" fontId="2" fillId="5" borderId="0" xfId="2" applyFill="1" applyAlignment="1">
      <alignment horizontal="center"/>
    </xf>
    <xf numFmtId="1" fontId="2" fillId="5" borderId="0" xfId="2" applyNumberFormat="1" applyFill="1" applyAlignment="1">
      <alignment horizontal="center"/>
    </xf>
    <xf numFmtId="0" fontId="11" fillId="4" borderId="0" xfId="2" applyFont="1"/>
    <xf numFmtId="0" fontId="3" fillId="6" borderId="6" xfId="0" applyFont="1" applyFill="1" applyBorder="1" applyAlignment="1">
      <alignment wrapText="1"/>
    </xf>
    <xf numFmtId="167" fontId="3" fillId="6" borderId="6" xfId="0" applyNumberFormat="1" applyFont="1" applyFill="1" applyBorder="1"/>
    <xf numFmtId="2" fontId="8" fillId="10" borderId="6" xfId="1" applyNumberFormat="1" applyFont="1" applyFill="1" applyBorder="1" applyAlignment="1">
      <alignment horizontal="center" vertical="center" wrapText="1"/>
    </xf>
    <xf numFmtId="0" fontId="3" fillId="0" borderId="6" xfId="2" applyFont="1" applyFill="1" applyBorder="1" applyAlignment="1">
      <alignment horizontal="left"/>
    </xf>
    <xf numFmtId="0" fontId="3" fillId="5" borderId="0" xfId="0" applyFont="1" applyFill="1" applyAlignment="1">
      <alignment wrapText="1"/>
    </xf>
    <xf numFmtId="166" fontId="3" fillId="8" borderId="0" xfId="0" applyNumberFormat="1" applyFont="1" applyFill="1"/>
    <xf numFmtId="0" fontId="3" fillId="8" borderId="0" xfId="0" applyFont="1" applyFill="1"/>
    <xf numFmtId="2" fontId="2" fillId="0" borderId="6" xfId="2" applyNumberFormat="1" applyFill="1" applyBorder="1" applyAlignment="1">
      <alignment horizontal="center"/>
    </xf>
    <xf numFmtId="0" fontId="3" fillId="6" borderId="1" xfId="0" applyFont="1" applyFill="1" applyBorder="1" applyAlignment="1">
      <alignment wrapText="1"/>
    </xf>
    <xf numFmtId="2" fontId="3" fillId="6" borderId="6" xfId="0" applyNumberFormat="1" applyFont="1" applyFill="1" applyBorder="1"/>
    <xf numFmtId="169" fontId="0" fillId="0" borderId="0" xfId="0" applyNumberFormat="1"/>
    <xf numFmtId="168" fontId="3" fillId="3" borderId="0" xfId="0" applyNumberFormat="1" applyFont="1" applyFill="1"/>
    <xf numFmtId="168" fontId="3" fillId="8" borderId="0" xfId="0" applyNumberFormat="1" applyFont="1" applyFill="1"/>
    <xf numFmtId="167" fontId="3" fillId="3" borderId="0" xfId="0" applyNumberFormat="1" applyFont="1" applyFill="1"/>
    <xf numFmtId="2" fontId="3" fillId="8" borderId="0" xfId="0" applyNumberFormat="1" applyFont="1" applyFill="1"/>
    <xf numFmtId="0" fontId="8" fillId="10" borderId="1" xfId="1" applyFont="1" applyFill="1" applyBorder="1" applyAlignment="1">
      <alignment horizontal="center" vertical="center" wrapText="1"/>
    </xf>
    <xf numFmtId="170" fontId="0" fillId="0" borderId="0" xfId="0" applyNumberFormat="1"/>
    <xf numFmtId="0" fontId="0" fillId="0" borderId="0" xfId="0" applyNumberFormat="1"/>
    <xf numFmtId="0" fontId="0" fillId="0" borderId="0" xfId="0" applyFont="1"/>
    <xf numFmtId="1" fontId="0" fillId="0" borderId="0" xfId="0" applyNumberFormat="1" applyFont="1"/>
    <xf numFmtId="0" fontId="3" fillId="8" borderId="0" xfId="0" applyFont="1" applyFill="1" applyAlignment="1">
      <alignment horizontal="right"/>
    </xf>
    <xf numFmtId="0" fontId="3" fillId="6" borderId="6" xfId="0" applyFont="1" applyFill="1" applyBorder="1" applyAlignment="1">
      <alignment horizontal="left"/>
    </xf>
    <xf numFmtId="0" fontId="8" fillId="10" borderId="6" xfId="1" applyFont="1" applyFill="1" applyBorder="1" applyAlignment="1">
      <alignment horizontal="center" vertical="center" wrapText="1"/>
    </xf>
    <xf numFmtId="0" fontId="8" fillId="10" borderId="6" xfId="1" applyFont="1" applyFill="1" applyBorder="1" applyAlignment="1">
      <alignment horizontal="center" vertical="center" wrapText="1"/>
    </xf>
    <xf numFmtId="0" fontId="3" fillId="6" borderId="6" xfId="0" applyFont="1" applyFill="1" applyBorder="1" applyAlignment="1">
      <alignment horizont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3" fillId="7" borderId="8" xfId="2" applyFont="1" applyFill="1" applyBorder="1" applyAlignment="1">
      <alignment vertical="center"/>
    </xf>
    <xf numFmtId="0" fontId="3" fillId="7" borderId="9" xfId="2" applyFont="1" applyFill="1" applyBorder="1" applyAlignment="1">
      <alignment vertical="center"/>
    </xf>
    <xf numFmtId="0" fontId="3" fillId="11" borderId="10" xfId="2" applyFont="1" applyFill="1" applyBorder="1" applyAlignment="1">
      <alignment vertical="center"/>
    </xf>
    <xf numFmtId="0" fontId="3" fillId="11" borderId="11" xfId="2" applyFont="1" applyFill="1" applyBorder="1" applyAlignment="1">
      <alignment vertical="center"/>
    </xf>
    <xf numFmtId="0" fontId="3" fillId="8" borderId="10" xfId="2" applyFont="1" applyFill="1" applyBorder="1" applyAlignment="1">
      <alignment vertical="center"/>
    </xf>
    <xf numFmtId="0" fontId="3" fillId="8" borderId="11" xfId="2" applyFont="1" applyFill="1" applyBorder="1" applyAlignment="1">
      <alignment vertical="center"/>
    </xf>
    <xf numFmtId="0" fontId="3" fillId="9" borderId="10" xfId="2" applyFont="1" applyFill="1" applyBorder="1" applyAlignment="1">
      <alignment vertical="center"/>
    </xf>
    <xf numFmtId="0" fontId="3" fillId="9" borderId="11" xfId="2" applyFont="1" applyFill="1" applyBorder="1" applyAlignment="1">
      <alignment vertical="center"/>
    </xf>
    <xf numFmtId="0" fontId="3" fillId="6" borderId="12" xfId="2" applyFont="1" applyFill="1" applyBorder="1" applyAlignment="1">
      <alignment vertical="center"/>
    </xf>
    <xf numFmtId="0" fontId="3" fillId="6" borderId="13" xfId="2" applyFont="1" applyFill="1" applyBorder="1" applyAlignment="1">
      <alignment vertical="center"/>
    </xf>
  </cellXfs>
  <cellStyles count="3">
    <cellStyle name="Accent2" xfId="1" builtinId="33"/>
    <cellStyle name="Normal" xfId="0" builtinId="0"/>
    <cellStyle name="Style 1" xfId="2" xr:uid="{00000000-0005-0000-0000-000002000000}"/>
  </cellStyles>
  <dxfs count="62">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102843</xdr:colOff>
      <xdr:row>1</xdr:row>
      <xdr:rowOff>22013</xdr:rowOff>
    </xdr:from>
    <xdr:to>
      <xdr:col>2</xdr:col>
      <xdr:colOff>211978</xdr:colOff>
      <xdr:row>7</xdr:row>
      <xdr:rowOff>90049</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31" y="188701"/>
          <a:ext cx="1147360" cy="1068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1404937</xdr:colOff>
      <xdr:row>1</xdr:row>
      <xdr:rowOff>23812</xdr:rowOff>
    </xdr:from>
    <xdr:to>
      <xdr:col>3</xdr:col>
      <xdr:colOff>1674812</xdr:colOff>
      <xdr:row>7</xdr:row>
      <xdr:rowOff>109537</xdr:rowOff>
    </xdr:to>
    <xdr:pic>
      <xdr:nvPicPr>
        <xdr:cNvPr id="5" name="Picture 4" descr="Authorities logo">
          <a:extLst>
            <a:ext uri="{FF2B5EF4-FFF2-40B4-BE49-F238E27FC236}">
              <a16:creationId xmlns:a16="http://schemas.microsoft.com/office/drawing/2014/main" id="{819C929F-20D5-47F9-8503-2513968B82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1625" y="190500"/>
          <a:ext cx="2670175" cy="1085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AA120"/>
  <sheetViews>
    <sheetView tabSelected="1" zoomScaleNormal="100" workbookViewId="0">
      <selection activeCell="D12" sqref="D12"/>
    </sheetView>
  </sheetViews>
  <sheetFormatPr defaultColWidth="9.140625" defaultRowHeight="12.75" x14ac:dyDescent="0.2"/>
  <cols>
    <col min="1" max="1" width="2.5703125" style="14" customWidth="1"/>
    <col min="2" max="2" width="15.5703125" style="14" customWidth="1"/>
    <col min="3" max="3" width="15" style="14" customWidth="1"/>
    <col min="4" max="4" width="66.28515625" style="14" customWidth="1"/>
    <col min="5" max="5" width="14.7109375" style="14" customWidth="1"/>
    <col min="6" max="6" width="16.85546875" style="14" customWidth="1"/>
    <col min="7" max="7" width="11.7109375" style="14" customWidth="1"/>
    <col min="8" max="8" width="12.7109375" style="14" customWidth="1"/>
    <col min="9" max="9" width="15.85546875" style="14" bestFit="1" customWidth="1"/>
    <col min="10" max="14" width="12.7109375" style="14" customWidth="1"/>
    <col min="15" max="15" width="14.85546875" style="14" bestFit="1" customWidth="1"/>
    <col min="16" max="18" width="12.7109375" style="14" customWidth="1"/>
    <col min="19" max="19" width="14.85546875" style="14" bestFit="1" customWidth="1"/>
    <col min="20" max="21" width="12.7109375" style="14" customWidth="1"/>
    <col min="22" max="22" width="19.7109375" style="14" customWidth="1"/>
    <col min="23" max="23" width="25.5703125" style="14" customWidth="1"/>
    <col min="24" max="24" width="39.42578125" style="14" customWidth="1"/>
    <col min="25" max="25" width="91.140625" style="29" customWidth="1"/>
    <col min="26" max="26" width="58.7109375" style="1" customWidth="1"/>
    <col min="27" max="27" width="33.5703125" style="14" customWidth="1"/>
    <col min="28" max="16384" width="9.140625" style="14"/>
  </cols>
  <sheetData>
    <row r="1" spans="2:26" x14ac:dyDescent="0.2">
      <c r="Z1" s="14"/>
    </row>
    <row r="2" spans="2:26" x14ac:dyDescent="0.2">
      <c r="Z2" s="14"/>
    </row>
    <row r="3" spans="2:26" x14ac:dyDescent="0.2">
      <c r="Z3" s="14"/>
    </row>
    <row r="4" spans="2:26" x14ac:dyDescent="0.2">
      <c r="Z4" s="14"/>
    </row>
    <row r="5" spans="2:26" x14ac:dyDescent="0.2">
      <c r="Z5" s="14"/>
    </row>
    <row r="6" spans="2:26" x14ac:dyDescent="0.2">
      <c r="Z6" s="14"/>
    </row>
    <row r="7" spans="2:26" x14ac:dyDescent="0.2">
      <c r="Z7" s="14"/>
    </row>
    <row r="8" spans="2:26" ht="18" x14ac:dyDescent="0.25">
      <c r="D8" s="4"/>
      <c r="E8" s="1"/>
      <c r="F8" s="1"/>
      <c r="H8" s="24" t="s">
        <v>6</v>
      </c>
      <c r="I8" s="1"/>
      <c r="J8" s="1"/>
      <c r="K8" s="1"/>
      <c r="L8" s="1"/>
      <c r="M8" s="1"/>
      <c r="N8" s="1"/>
      <c r="O8" s="1"/>
      <c r="P8" s="1"/>
      <c r="Q8" s="1"/>
      <c r="R8" s="1"/>
      <c r="S8" s="1"/>
      <c r="T8" s="1"/>
      <c r="U8" s="1"/>
      <c r="V8" s="1"/>
      <c r="W8" s="1"/>
      <c r="Z8" s="14"/>
    </row>
    <row r="9" spans="2:26" ht="20.25" x14ac:dyDescent="0.3">
      <c r="B9" s="15" t="s">
        <v>54</v>
      </c>
      <c r="C9" s="15"/>
      <c r="D9" s="1"/>
      <c r="E9" s="1"/>
      <c r="F9" s="1"/>
      <c r="H9" s="1"/>
      <c r="I9" s="1"/>
      <c r="J9" s="1"/>
      <c r="K9" s="1"/>
      <c r="L9" s="1"/>
      <c r="M9" s="1"/>
      <c r="N9" s="1"/>
      <c r="O9" s="1"/>
      <c r="P9" s="1"/>
      <c r="Q9" s="1"/>
      <c r="R9" s="1"/>
      <c r="S9" s="1"/>
      <c r="T9" s="1"/>
      <c r="U9" s="1"/>
      <c r="V9" s="1"/>
      <c r="W9" s="1"/>
      <c r="Z9" s="14"/>
    </row>
    <row r="10" spans="2:26" ht="24" customHeight="1" x14ac:dyDescent="0.3">
      <c r="B10" s="16" t="s">
        <v>30</v>
      </c>
      <c r="C10" s="16"/>
      <c r="E10" s="1"/>
      <c r="F10" s="1"/>
      <c r="G10" s="1"/>
      <c r="H10" s="54" t="s">
        <v>53</v>
      </c>
      <c r="I10" s="56"/>
      <c r="J10" s="56"/>
      <c r="K10" s="56"/>
      <c r="L10" s="56"/>
      <c r="M10" s="56"/>
      <c r="N10" s="56"/>
      <c r="O10" s="55"/>
      <c r="P10" s="54" t="s">
        <v>32</v>
      </c>
      <c r="Q10" s="56"/>
      <c r="R10" s="56"/>
      <c r="S10" s="56"/>
      <c r="T10" s="56"/>
      <c r="U10" s="55"/>
      <c r="V10" s="1"/>
      <c r="W10" s="1"/>
      <c r="Z10" s="14"/>
    </row>
    <row r="11" spans="2:26" ht="34.5" customHeight="1" x14ac:dyDescent="0.25">
      <c r="B11" s="3">
        <v>43997</v>
      </c>
      <c r="C11" s="3"/>
      <c r="E11" s="1"/>
      <c r="F11" s="1"/>
      <c r="G11" s="1"/>
      <c r="H11" s="54" t="s">
        <v>8</v>
      </c>
      <c r="I11" s="55"/>
      <c r="J11" s="54" t="s">
        <v>9</v>
      </c>
      <c r="K11" s="55"/>
      <c r="L11" s="54" t="s">
        <v>10</v>
      </c>
      <c r="M11" s="55"/>
      <c r="N11" s="54" t="s">
        <v>11</v>
      </c>
      <c r="O11" s="55"/>
      <c r="P11" s="54" t="s">
        <v>35</v>
      </c>
      <c r="Q11" s="55"/>
      <c r="R11" s="54" t="s">
        <v>34</v>
      </c>
      <c r="S11" s="55"/>
      <c r="T11" s="54" t="s">
        <v>33</v>
      </c>
      <c r="U11" s="55"/>
      <c r="V11" s="1"/>
      <c r="W11" s="1"/>
      <c r="Z11" s="14"/>
    </row>
    <row r="12" spans="2:26" ht="30" customHeight="1" x14ac:dyDescent="0.2">
      <c r="E12" s="12" t="s">
        <v>52</v>
      </c>
      <c r="F12" s="12" t="s">
        <v>12</v>
      </c>
      <c r="G12" s="12" t="s">
        <v>13</v>
      </c>
      <c r="H12" s="12" t="s">
        <v>13</v>
      </c>
      <c r="I12" s="12" t="s">
        <v>14</v>
      </c>
      <c r="J12" s="12" t="s">
        <v>13</v>
      </c>
      <c r="K12" s="12" t="s">
        <v>14</v>
      </c>
      <c r="L12" s="12" t="s">
        <v>13</v>
      </c>
      <c r="M12" s="12" t="s">
        <v>14</v>
      </c>
      <c r="N12" s="12" t="s">
        <v>13</v>
      </c>
      <c r="O12" s="12" t="s">
        <v>14</v>
      </c>
      <c r="P12" s="12" t="s">
        <v>13</v>
      </c>
      <c r="Q12" s="12" t="s">
        <v>14</v>
      </c>
      <c r="R12" s="12" t="s">
        <v>13</v>
      </c>
      <c r="S12" s="12" t="s">
        <v>14</v>
      </c>
      <c r="T12" s="12" t="s">
        <v>13</v>
      </c>
      <c r="U12" s="12" t="s">
        <v>14</v>
      </c>
      <c r="V12" s="1"/>
      <c r="X12" s="29"/>
      <c r="Y12" s="14"/>
      <c r="Z12" s="14"/>
    </row>
    <row r="13" spans="2:26" x14ac:dyDescent="0.2">
      <c r="E13" s="28" t="s">
        <v>39</v>
      </c>
      <c r="F13" s="5">
        <f>COUNTIF($E$28:$E$120, "Residential")</f>
        <v>80</v>
      </c>
      <c r="G13" s="6">
        <f>SUMIF($E$28:$E$120, "Residential", $G$28:$G$120)</f>
        <v>2201.6974329</v>
      </c>
      <c r="H13" s="6">
        <f>SUMIF($E$28:$E$120, "Residential", $H$28:$H$120)</f>
        <v>2164.789491131487</v>
      </c>
      <c r="I13" s="7">
        <f>COUNTIFS($E$28:$E$120, "Residential", $I$28:$I$120, "=100")</f>
        <v>68</v>
      </c>
      <c r="J13" s="6">
        <f>SUMIF($E$28:$E$120, "Residential", $J$28:$J$120)</f>
        <v>3.5631729645008994</v>
      </c>
      <c r="K13" s="7">
        <f>COUNTIFS($E$28:$E$120, "Residential", $K$28:$K$120, "&gt;0")</f>
        <v>10</v>
      </c>
      <c r="L13" s="6">
        <f>SUMIF($E$28:$E$120, "Residential", $L$28:$L$120)</f>
        <v>12.998661470841562</v>
      </c>
      <c r="M13" s="7">
        <f>COUNTIFS($E$28:$E$120, "Residential", $M$28:$M$120, "&gt;0")</f>
        <v>11</v>
      </c>
      <c r="N13" s="6">
        <f>SUMIF($E$28:$E$120, "Residential", $N$28:$N$120)</f>
        <v>20.3461073331706</v>
      </c>
      <c r="O13" s="7">
        <f>COUNTIFS($E$28:$E$120, "Residential", $O$28:$O$120, "&gt;0")</f>
        <v>5</v>
      </c>
      <c r="P13" s="6">
        <f>SUMIF($E$28:$E$120, "Residential", $P$28:$P$120)</f>
        <v>104.22362638365439</v>
      </c>
      <c r="Q13" s="5">
        <f>COUNTIFS($E$28:$E$120, "Residential", $Q$28:$Q$120, "&gt;0")</f>
        <v>56</v>
      </c>
      <c r="R13" s="6">
        <f>SUMIF($E$28:$E$120, "Residential", $R$28:$R$120)</f>
        <v>32.764125761254377</v>
      </c>
      <c r="S13" s="5">
        <f>COUNTIFS($E$28:$E$120, "Residential", $S$28:$S$120, "&gt;0")</f>
        <v>39</v>
      </c>
      <c r="T13" s="6">
        <f>SUMIF($E$28:$E$120, "Residential", $T$28:$T$120)</f>
        <v>19.688399399369132</v>
      </c>
      <c r="U13" s="5">
        <f>COUNTIFS($E$28:$E$120, "Residential", $U$28:$U$120, "&gt;0")</f>
        <v>35</v>
      </c>
      <c r="V13" s="1"/>
      <c r="X13" s="29"/>
      <c r="Y13" s="14"/>
      <c r="Z13" s="14"/>
    </row>
    <row r="14" spans="2:26" x14ac:dyDescent="0.2">
      <c r="E14" s="28" t="s">
        <v>28</v>
      </c>
      <c r="F14" s="5">
        <f>COUNTIF($E$28:$E$120, "Employment")</f>
        <v>12</v>
      </c>
      <c r="G14" s="6">
        <f>SUMIF($E$28:$E$120, "Employment", $G$28:$G$120)</f>
        <v>121.65106</v>
      </c>
      <c r="H14" s="6">
        <f>SUMIF($E$28:$E$120, "Employment", $H$28:$H$120)</f>
        <v>120.44391509733518</v>
      </c>
      <c r="I14" s="7">
        <f>COUNTIFS($E$28:$E$120, "Employment", $I$28:$I$120, "=100")</f>
        <v>10</v>
      </c>
      <c r="J14" s="6">
        <f>SUMIF($E$28:$E$120, "Employment", $J$28:$J$120)</f>
        <v>0.7468079672704</v>
      </c>
      <c r="K14" s="7">
        <f>COUNTIFS($E$28:$E$120, "Employment", $K$28:$K$120, "&gt;0")</f>
        <v>2</v>
      </c>
      <c r="L14" s="6">
        <f>SUMIF($E$28:$E$120, "Employment", $L$28:$L$120)</f>
        <v>0.45935714634070002</v>
      </c>
      <c r="M14" s="7">
        <f>COUNTIFS($E$28:$E$120, "Employment", $M$28:$M$120, "&gt;0")</f>
        <v>2</v>
      </c>
      <c r="N14" s="6">
        <f>SUMIF($E$28:$E$120, "Employment", $N$28:$N$120)</f>
        <v>9.7978905372000003E-4</v>
      </c>
      <c r="O14" s="7">
        <f>COUNTIFS($E$28:$E$120, "Employment", $O$28:$O$120, "&gt;0")</f>
        <v>1</v>
      </c>
      <c r="P14" s="6">
        <f>SUMIF($E$28:$E$120, "Employment", $P$28:$P$120)</f>
        <v>10.112571741384761</v>
      </c>
      <c r="Q14" s="5">
        <f>COUNTIFS($E$28:$E$120, "Employment", $Q$28:$Q$120, "&gt;0")</f>
        <v>8</v>
      </c>
      <c r="R14" s="6">
        <f>SUMIF($E$28:$E$120, "Employment", $R$28:$R$120)</f>
        <v>3.8152934613847602</v>
      </c>
      <c r="S14" s="5">
        <f>COUNTIFS($E$28:$E$120, "Employment", $S$28:$S$120, "&gt;0")</f>
        <v>7</v>
      </c>
      <c r="T14" s="6">
        <f>SUMIF($E$28:$E$120, "Employment", $T$28:$T$120)</f>
        <v>2.6912412599540998</v>
      </c>
      <c r="U14" s="5">
        <f>COUNTIFS($E$28:$E$120, "Employment", $U$28:$U$120, "&gt;0")</f>
        <v>7</v>
      </c>
      <c r="V14" s="1"/>
      <c r="X14" s="29"/>
      <c r="Y14" s="14"/>
      <c r="Z14" s="14"/>
    </row>
    <row r="15" spans="2:26" x14ac:dyDescent="0.2">
      <c r="E15" s="28" t="s">
        <v>50</v>
      </c>
      <c r="F15" s="5">
        <f>COUNTIF($E$28:$E$120, "Mixed Use")</f>
        <v>1</v>
      </c>
      <c r="G15" s="6">
        <f>SUMIF($E$28:$E$120, "Mixed use", $G$28:$G$120)</f>
        <v>0.182283</v>
      </c>
      <c r="H15" s="6">
        <f>SUMIF($E$28:$E$120, "Mixed use", $H$28:$H$120)</f>
        <v>0.182283</v>
      </c>
      <c r="I15" s="7">
        <f>COUNTIFS($E$28:$E$120, "Mixed use", $I$28:$I$120, "=100")</f>
        <v>1</v>
      </c>
      <c r="J15" s="6">
        <f>SUMIF($E$28:$E$120, "Mixed use", $J$28:$J$120)</f>
        <v>0</v>
      </c>
      <c r="K15" s="7">
        <f>COUNTIFS($E$28:$E$120, "Mixed use", $K$28:$K$120, "&gt;0")</f>
        <v>0</v>
      </c>
      <c r="L15" s="6">
        <f>SUMIF($E$28:$E$120, "Mixed use", $L$28:$L$120)</f>
        <v>0</v>
      </c>
      <c r="M15" s="7">
        <f>COUNTIFS($E$28:$E$120, "Mixed use", $M$28:$M$120, "&gt;0")</f>
        <v>0</v>
      </c>
      <c r="N15" s="6">
        <f>SUMIF($E$28:$E$120, "Mixed use", $N$28:$N$120)</f>
        <v>0</v>
      </c>
      <c r="O15" s="7">
        <f>COUNTIFS($E$28:$E$120, "Mixed use", $O$28:$O$120, "&gt;0")</f>
        <v>0</v>
      </c>
      <c r="P15" s="6">
        <f>SUMIF($E$28:$E$120, "Mixed use", $P$28:$P$120)</f>
        <v>3.3542498503900002E-2</v>
      </c>
      <c r="Q15" s="5">
        <f>COUNTIFS($E$28:$E$120, "Mixed use", $Q$28:$Q$120, "&gt;0")</f>
        <v>1</v>
      </c>
      <c r="R15" s="6">
        <f>SUMIF($E$28:$E$120, "Mixed use", $R$28:$R$120)</f>
        <v>1.10882985039E-2</v>
      </c>
      <c r="S15" s="5">
        <f>COUNTIFS($E$28:$E$120, "Mixed use", $S$28:$S$120, "&gt;0")</f>
        <v>1</v>
      </c>
      <c r="T15" s="6">
        <f>SUMIF($E$28:$E$120, "Mixed use", $T$28:$T$120)</f>
        <v>0</v>
      </c>
      <c r="U15" s="5">
        <f>COUNTIFS($E$28:$E$120, "Mixed use", $U$28:$U$120, "&gt;0")</f>
        <v>0</v>
      </c>
      <c r="V15" s="1"/>
      <c r="X15" s="29"/>
      <c r="Y15" s="14"/>
      <c r="Z15" s="14"/>
    </row>
    <row r="16" spans="2:26" x14ac:dyDescent="0.2">
      <c r="B16" s="14" t="s">
        <v>182</v>
      </c>
      <c r="E16" s="8" t="s">
        <v>16</v>
      </c>
      <c r="F16" s="9">
        <f t="shared" ref="F16:U16" si="0">SUM(F13:F15)</f>
        <v>93</v>
      </c>
      <c r="G16" s="32">
        <f t="shared" si="0"/>
        <v>2323.5307759000002</v>
      </c>
      <c r="H16" s="32">
        <f t="shared" si="0"/>
        <v>2285.4156892288224</v>
      </c>
      <c r="I16" s="10">
        <f t="shared" si="0"/>
        <v>79</v>
      </c>
      <c r="J16" s="32">
        <f t="shared" si="0"/>
        <v>4.3099809317712996</v>
      </c>
      <c r="K16" s="10">
        <f t="shared" si="0"/>
        <v>12</v>
      </c>
      <c r="L16" s="32">
        <f t="shared" si="0"/>
        <v>13.458018617182262</v>
      </c>
      <c r="M16" s="10">
        <f t="shared" si="0"/>
        <v>13</v>
      </c>
      <c r="N16" s="32">
        <f t="shared" si="0"/>
        <v>20.34708712222432</v>
      </c>
      <c r="O16" s="10">
        <f t="shared" si="0"/>
        <v>6</v>
      </c>
      <c r="P16" s="32">
        <f t="shared" si="0"/>
        <v>114.36974062354305</v>
      </c>
      <c r="Q16" s="10">
        <f t="shared" si="0"/>
        <v>65</v>
      </c>
      <c r="R16" s="32">
        <f t="shared" si="0"/>
        <v>36.590507521143039</v>
      </c>
      <c r="S16" s="10">
        <f t="shared" si="0"/>
        <v>47</v>
      </c>
      <c r="T16" s="32">
        <f t="shared" si="0"/>
        <v>22.379640659323233</v>
      </c>
      <c r="U16" s="10">
        <f t="shared" si="0"/>
        <v>42</v>
      </c>
      <c r="V16" s="1"/>
      <c r="X16" s="29"/>
      <c r="Y16" s="14"/>
      <c r="Z16" s="14"/>
    </row>
    <row r="17" spans="2:27" x14ac:dyDescent="0.2">
      <c r="B17" s="14" t="s">
        <v>183</v>
      </c>
      <c r="D17" s="21"/>
      <c r="E17" s="22"/>
      <c r="F17" s="22"/>
      <c r="G17" s="23"/>
      <c r="H17" s="23"/>
      <c r="I17" s="23"/>
      <c r="J17" s="23"/>
      <c r="K17" s="23"/>
      <c r="L17" s="23"/>
      <c r="M17" s="23"/>
      <c r="Z17" s="14"/>
    </row>
    <row r="18" spans="2:27" x14ac:dyDescent="0.2">
      <c r="B18" s="14" t="s">
        <v>184</v>
      </c>
      <c r="C18" s="20"/>
      <c r="E18" s="22"/>
      <c r="F18" s="22"/>
      <c r="G18" s="23"/>
      <c r="H18" s="23"/>
      <c r="I18" s="23"/>
      <c r="J18" s="23"/>
      <c r="K18" s="23"/>
      <c r="L18" s="23"/>
      <c r="M18" s="23"/>
      <c r="Z18" s="14"/>
    </row>
    <row r="19" spans="2:27" x14ac:dyDescent="0.2">
      <c r="D19" s="20"/>
      <c r="Z19" s="14"/>
    </row>
    <row r="20" spans="2:27" ht="16.5" thickBot="1" x14ac:dyDescent="0.3">
      <c r="B20" s="2" t="s">
        <v>15</v>
      </c>
      <c r="C20" s="2"/>
      <c r="D20" s="20"/>
      <c r="Z20" s="14"/>
    </row>
    <row r="21" spans="2:27" ht="14.25" customHeight="1" x14ac:dyDescent="0.2">
      <c r="B21" s="57" t="s">
        <v>11</v>
      </c>
      <c r="C21" s="58"/>
      <c r="D21" s="50" t="s">
        <v>7</v>
      </c>
      <c r="Z21" s="14"/>
    </row>
    <row r="22" spans="2:27" ht="15" customHeight="1" x14ac:dyDescent="0.2">
      <c r="B22" s="59" t="s">
        <v>10</v>
      </c>
      <c r="C22" s="60"/>
      <c r="D22" s="51"/>
      <c r="Z22" s="14"/>
    </row>
    <row r="23" spans="2:27" ht="18" x14ac:dyDescent="0.25">
      <c r="B23" s="61" t="s">
        <v>9</v>
      </c>
      <c r="C23" s="62"/>
      <c r="D23" s="51"/>
      <c r="H23" s="24" t="s">
        <v>17</v>
      </c>
      <c r="Z23" s="14"/>
    </row>
    <row r="24" spans="2:27" ht="15" customHeight="1" x14ac:dyDescent="0.2">
      <c r="B24" s="63" t="s">
        <v>18</v>
      </c>
      <c r="C24" s="64"/>
      <c r="D24" s="51"/>
      <c r="Z24" s="14"/>
    </row>
    <row r="25" spans="2:27" ht="18.75" customHeight="1" thickBot="1" x14ac:dyDescent="0.25">
      <c r="B25" s="65" t="s">
        <v>8</v>
      </c>
      <c r="C25" s="66"/>
      <c r="D25" s="52"/>
      <c r="H25" s="53" t="s">
        <v>53</v>
      </c>
      <c r="I25" s="53"/>
      <c r="J25" s="53"/>
      <c r="K25" s="53"/>
      <c r="L25" s="53"/>
      <c r="M25" s="53"/>
      <c r="N25" s="53"/>
      <c r="O25" s="53"/>
      <c r="P25" s="53" t="s">
        <v>32</v>
      </c>
      <c r="Q25" s="53"/>
      <c r="R25" s="53"/>
      <c r="S25" s="53"/>
      <c r="T25" s="53"/>
      <c r="U25" s="53"/>
      <c r="X25" s="11"/>
      <c r="Y25" s="11"/>
      <c r="Z25" s="11"/>
    </row>
    <row r="26" spans="2:27" ht="30" customHeight="1" x14ac:dyDescent="0.2">
      <c r="H26" s="53" t="s">
        <v>8</v>
      </c>
      <c r="I26" s="53"/>
      <c r="J26" s="53" t="s">
        <v>9</v>
      </c>
      <c r="K26" s="53"/>
      <c r="L26" s="53" t="s">
        <v>10</v>
      </c>
      <c r="M26" s="53"/>
      <c r="N26" s="53" t="s">
        <v>11</v>
      </c>
      <c r="O26" s="53"/>
      <c r="P26" s="54" t="s">
        <v>35</v>
      </c>
      <c r="Q26" s="55"/>
      <c r="R26" s="54" t="s">
        <v>34</v>
      </c>
      <c r="S26" s="55"/>
      <c r="T26" s="54" t="s">
        <v>33</v>
      </c>
      <c r="U26" s="55"/>
      <c r="X26" s="11"/>
      <c r="Y26" s="11"/>
      <c r="Z26" s="11"/>
    </row>
    <row r="27" spans="2:27" ht="33" customHeight="1" x14ac:dyDescent="0.2">
      <c r="B27" s="12" t="s">
        <v>19</v>
      </c>
      <c r="C27" s="48" t="s">
        <v>166</v>
      </c>
      <c r="D27" s="12" t="s">
        <v>20</v>
      </c>
      <c r="E27" s="12" t="s">
        <v>52</v>
      </c>
      <c r="F27" s="47" t="s">
        <v>157</v>
      </c>
      <c r="G27" s="12" t="s">
        <v>13</v>
      </c>
      <c r="H27" s="12" t="s">
        <v>13</v>
      </c>
      <c r="I27" s="12" t="s">
        <v>21</v>
      </c>
      <c r="J27" s="12" t="s">
        <v>13</v>
      </c>
      <c r="K27" s="12" t="s">
        <v>21</v>
      </c>
      <c r="L27" s="12" t="s">
        <v>13</v>
      </c>
      <c r="M27" s="27" t="s">
        <v>21</v>
      </c>
      <c r="N27" s="12" t="s">
        <v>13</v>
      </c>
      <c r="O27" s="12" t="s">
        <v>21</v>
      </c>
      <c r="P27" s="12" t="s">
        <v>13</v>
      </c>
      <c r="Q27" s="12" t="s">
        <v>21</v>
      </c>
      <c r="R27" s="12" t="s">
        <v>13</v>
      </c>
      <c r="S27" s="12" t="s">
        <v>21</v>
      </c>
      <c r="T27" s="12" t="s">
        <v>13</v>
      </c>
      <c r="U27" s="12" t="s">
        <v>21</v>
      </c>
      <c r="V27" s="12" t="s">
        <v>29</v>
      </c>
      <c r="W27" s="12" t="s">
        <v>36</v>
      </c>
      <c r="X27" s="12" t="s">
        <v>31</v>
      </c>
      <c r="Y27" s="40" t="s">
        <v>51</v>
      </c>
      <c r="Z27" s="12" t="s">
        <v>37</v>
      </c>
    </row>
    <row r="28" spans="2:27" x14ac:dyDescent="0.2">
      <c r="B28" s="13" t="str">
        <f>Calculations!A2</f>
        <v>AL12*</v>
      </c>
      <c r="C28" s="49">
        <v>36</v>
      </c>
      <c r="D28" s="13" t="str">
        <f>Calculations!B2</f>
        <v>High Mill, Alston</v>
      </c>
      <c r="E28" s="13" t="str">
        <f>Calculations!C2</f>
        <v>Mixed use</v>
      </c>
      <c r="F28" s="13" t="s">
        <v>150</v>
      </c>
      <c r="G28" s="34">
        <f>Calculations!D2</f>
        <v>0.182283</v>
      </c>
      <c r="H28" s="34">
        <f>Calculations!H2</f>
        <v>0.182283</v>
      </c>
      <c r="I28" s="34">
        <f>Calculations!L2</f>
        <v>100</v>
      </c>
      <c r="J28" s="34">
        <f>Calculations!G2</f>
        <v>0</v>
      </c>
      <c r="K28" s="34">
        <f>Calculations!K2</f>
        <v>0</v>
      </c>
      <c r="L28" s="34">
        <f>Calculations!F2</f>
        <v>0</v>
      </c>
      <c r="M28" s="34">
        <f>Calculations!J2</f>
        <v>0</v>
      </c>
      <c r="N28" s="34">
        <f>Calculations!E2</f>
        <v>0</v>
      </c>
      <c r="O28" s="34">
        <f>Calculations!I2</f>
        <v>0</v>
      </c>
      <c r="P28" s="34">
        <f>Calculations!Q2</f>
        <v>3.3542498503900002E-2</v>
      </c>
      <c r="Q28" s="34">
        <f>Calculations!V2</f>
        <v>18.401331173998674</v>
      </c>
      <c r="R28" s="34">
        <f>Calculations!O2</f>
        <v>1.10882985039E-2</v>
      </c>
      <c r="S28" s="34">
        <f>Calculations!T2</f>
        <v>6.0830129545267519</v>
      </c>
      <c r="T28" s="34">
        <f>Calculations!M2</f>
        <v>0</v>
      </c>
      <c r="U28" s="34">
        <f>Calculations!R2</f>
        <v>0</v>
      </c>
      <c r="V28" s="26" t="s">
        <v>150</v>
      </c>
      <c r="W28" s="26" t="s">
        <v>151</v>
      </c>
      <c r="X28" s="25" t="s">
        <v>155</v>
      </c>
      <c r="Y28" s="33" t="s">
        <v>161</v>
      </c>
      <c r="Z28" s="13" t="s">
        <v>163</v>
      </c>
    </row>
    <row r="29" spans="2:27" x14ac:dyDescent="0.2">
      <c r="B29" s="13" t="str">
        <f>Calculations!A3</f>
        <v>AL13*</v>
      </c>
      <c r="C29" s="49">
        <v>38</v>
      </c>
      <c r="D29" s="13" t="str">
        <f>Calculations!B3</f>
        <v>Land at Clitheroe, Alston</v>
      </c>
      <c r="E29" s="13" t="str">
        <f>Calculations!C3</f>
        <v>Residential</v>
      </c>
      <c r="F29" s="13" t="s">
        <v>150</v>
      </c>
      <c r="G29" s="34">
        <f>Calculations!D3</f>
        <v>1.3987000000000001</v>
      </c>
      <c r="H29" s="34">
        <f>Calculations!H3</f>
        <v>1.3987000000000001</v>
      </c>
      <c r="I29" s="34">
        <f>Calculations!L3</f>
        <v>100</v>
      </c>
      <c r="J29" s="34">
        <f>Calculations!G3</f>
        <v>0</v>
      </c>
      <c r="K29" s="34">
        <f>Calculations!K3</f>
        <v>0</v>
      </c>
      <c r="L29" s="34">
        <f>Calculations!F3</f>
        <v>0</v>
      </c>
      <c r="M29" s="34">
        <f>Calculations!J3</f>
        <v>0</v>
      </c>
      <c r="N29" s="34">
        <f>Calculations!E3</f>
        <v>0</v>
      </c>
      <c r="O29" s="34">
        <f>Calculations!I3</f>
        <v>0</v>
      </c>
      <c r="P29" s="34">
        <f>Calculations!Q3</f>
        <v>0.16597840915210002</v>
      </c>
      <c r="Q29" s="34">
        <f>Calculations!V3</f>
        <v>11.866619657689284</v>
      </c>
      <c r="R29" s="34">
        <f>Calculations!O3</f>
        <v>4.0659409152100007E-2</v>
      </c>
      <c r="S29" s="34">
        <f>Calculations!T3</f>
        <v>2.9069428149066998</v>
      </c>
      <c r="T29" s="34">
        <f>Calculations!M3</f>
        <v>1.8505114711000002E-2</v>
      </c>
      <c r="U29" s="34">
        <f>Calculations!R3</f>
        <v>1.3230224287552728</v>
      </c>
      <c r="V29" s="26" t="s">
        <v>150</v>
      </c>
      <c r="W29" s="26" t="s">
        <v>151</v>
      </c>
      <c r="X29" s="25" t="s">
        <v>155</v>
      </c>
      <c r="Y29" s="33" t="s">
        <v>161</v>
      </c>
      <c r="Z29" s="13" t="s">
        <v>163</v>
      </c>
      <c r="AA29" s="29"/>
    </row>
    <row r="30" spans="2:27" x14ac:dyDescent="0.2">
      <c r="B30" s="13" t="str">
        <f>Calculations!A4</f>
        <v>AL8*</v>
      </c>
      <c r="C30" s="49">
        <v>36</v>
      </c>
      <c r="D30" s="13" t="str">
        <f>Calculations!B4</f>
        <v>Tyne Caf8 and garage buildings, Alston</v>
      </c>
      <c r="E30" s="13" t="str">
        <f>Calculations!C4</f>
        <v>Residential</v>
      </c>
      <c r="F30" s="13" t="s">
        <v>150</v>
      </c>
      <c r="G30" s="34">
        <f>Calculations!D4</f>
        <v>0.35097</v>
      </c>
      <c r="H30" s="34">
        <f>Calculations!H4</f>
        <v>0.35097</v>
      </c>
      <c r="I30" s="34">
        <f>Calculations!L4</f>
        <v>100</v>
      </c>
      <c r="J30" s="34">
        <f>Calculations!G4</f>
        <v>0</v>
      </c>
      <c r="K30" s="34">
        <f>Calculations!K4</f>
        <v>0</v>
      </c>
      <c r="L30" s="34">
        <f>Calculations!F4</f>
        <v>0</v>
      </c>
      <c r="M30" s="34">
        <f>Calculations!J4</f>
        <v>0</v>
      </c>
      <c r="N30" s="34">
        <f>Calculations!E4</f>
        <v>0</v>
      </c>
      <c r="O30" s="34">
        <f>Calculations!I4</f>
        <v>0</v>
      </c>
      <c r="P30" s="34">
        <f>Calculations!Q4</f>
        <v>0</v>
      </c>
      <c r="Q30" s="34">
        <f>Calculations!V4</f>
        <v>0</v>
      </c>
      <c r="R30" s="34">
        <f>Calculations!O4</f>
        <v>0</v>
      </c>
      <c r="S30" s="34">
        <f>Calculations!T4</f>
        <v>0</v>
      </c>
      <c r="T30" s="34">
        <f>Calculations!M4</f>
        <v>0</v>
      </c>
      <c r="U30" s="34">
        <f>Calculations!R4</f>
        <v>0</v>
      </c>
      <c r="V30" s="26" t="s">
        <v>150</v>
      </c>
      <c r="W30" s="26" t="s">
        <v>151</v>
      </c>
      <c r="X30" s="25" t="s">
        <v>156</v>
      </c>
      <c r="Y30" s="33" t="s">
        <v>162</v>
      </c>
      <c r="Z30" s="13" t="s">
        <v>163</v>
      </c>
    </row>
    <row r="31" spans="2:27" x14ac:dyDescent="0.2">
      <c r="B31" s="13" t="str">
        <f>Calculations!A5</f>
        <v>AP10*</v>
      </c>
      <c r="C31" s="49">
        <v>160</v>
      </c>
      <c r="D31" s="13" t="str">
        <f>Calculations!B5</f>
        <v>Land to the south of Station Road, Appleby</v>
      </c>
      <c r="E31" s="13" t="str">
        <f>Calculations!C5</f>
        <v>Residential</v>
      </c>
      <c r="F31" s="13" t="s">
        <v>150</v>
      </c>
      <c r="G31" s="34">
        <f>Calculations!D5</f>
        <v>3.3693599999999999</v>
      </c>
      <c r="H31" s="34">
        <f>Calculations!H5</f>
        <v>3.3693599999999999</v>
      </c>
      <c r="I31" s="34">
        <f>Calculations!L5</f>
        <v>100</v>
      </c>
      <c r="J31" s="34">
        <f>Calculations!G5</f>
        <v>0</v>
      </c>
      <c r="K31" s="34">
        <f>Calculations!K5</f>
        <v>0</v>
      </c>
      <c r="L31" s="34">
        <f>Calculations!F5</f>
        <v>0</v>
      </c>
      <c r="M31" s="34">
        <f>Calculations!J5</f>
        <v>0</v>
      </c>
      <c r="N31" s="34">
        <f>Calculations!E5</f>
        <v>0</v>
      </c>
      <c r="O31" s="34">
        <f>Calculations!I5</f>
        <v>0</v>
      </c>
      <c r="P31" s="34">
        <f>Calculations!Q5</f>
        <v>1.4294299999999999E-2</v>
      </c>
      <c r="Q31" s="34">
        <f>Calculations!V5</f>
        <v>0.42424377329819313</v>
      </c>
      <c r="R31" s="34">
        <f>Calculations!O5</f>
        <v>0</v>
      </c>
      <c r="S31" s="34">
        <f>Calculations!T5</f>
        <v>0</v>
      </c>
      <c r="T31" s="34">
        <f>Calculations!M5</f>
        <v>0</v>
      </c>
      <c r="U31" s="34">
        <f>Calculations!R5</f>
        <v>0</v>
      </c>
      <c r="V31" s="26" t="s">
        <v>150</v>
      </c>
      <c r="W31" s="26" t="s">
        <v>151</v>
      </c>
      <c r="X31" s="25" t="s">
        <v>155</v>
      </c>
      <c r="Y31" s="33" t="s">
        <v>161</v>
      </c>
      <c r="Z31" s="13" t="s">
        <v>163</v>
      </c>
    </row>
    <row r="32" spans="2:27" x14ac:dyDescent="0.2">
      <c r="B32" s="13" t="str">
        <f>Calculations!A6</f>
        <v>AP11*</v>
      </c>
      <c r="C32" s="49">
        <v>160</v>
      </c>
      <c r="D32" s="13" t="str">
        <f>Calculations!B6</f>
        <v>Fields at the Coal Yard, Station Yard, Appleby</v>
      </c>
      <c r="E32" s="13" t="str">
        <f>Calculations!C6</f>
        <v>Residential</v>
      </c>
      <c r="F32" s="13" t="s">
        <v>150</v>
      </c>
      <c r="G32" s="34">
        <f>Calculations!D6</f>
        <v>2.93825</v>
      </c>
      <c r="H32" s="34">
        <f>Calculations!H6</f>
        <v>2.93825</v>
      </c>
      <c r="I32" s="34">
        <f>Calculations!L6</f>
        <v>100</v>
      </c>
      <c r="J32" s="34">
        <f>Calculations!G6</f>
        <v>0</v>
      </c>
      <c r="K32" s="34">
        <f>Calculations!K6</f>
        <v>0</v>
      </c>
      <c r="L32" s="34">
        <f>Calculations!F6</f>
        <v>0</v>
      </c>
      <c r="M32" s="34">
        <f>Calculations!J6</f>
        <v>0</v>
      </c>
      <c r="N32" s="34">
        <f>Calculations!E6</f>
        <v>0</v>
      </c>
      <c r="O32" s="34">
        <f>Calculations!I6</f>
        <v>0</v>
      </c>
      <c r="P32" s="34">
        <f>Calculations!Q6</f>
        <v>0</v>
      </c>
      <c r="Q32" s="34">
        <f>Calculations!V6</f>
        <v>0</v>
      </c>
      <c r="R32" s="34">
        <f>Calculations!O6</f>
        <v>0</v>
      </c>
      <c r="S32" s="34">
        <f>Calculations!T6</f>
        <v>0</v>
      </c>
      <c r="T32" s="34">
        <f>Calculations!M6</f>
        <v>0</v>
      </c>
      <c r="U32" s="34">
        <f>Calculations!R6</f>
        <v>0</v>
      </c>
      <c r="V32" s="26" t="s">
        <v>150</v>
      </c>
      <c r="W32" s="26" t="s">
        <v>151</v>
      </c>
      <c r="X32" s="25" t="s">
        <v>155</v>
      </c>
      <c r="Y32" s="33" t="s">
        <v>161</v>
      </c>
      <c r="Z32" s="13" t="s">
        <v>163</v>
      </c>
      <c r="AA32" s="29"/>
    </row>
    <row r="33" spans="2:27" x14ac:dyDescent="0.2">
      <c r="B33" s="13" t="str">
        <f>Calculations!A7</f>
        <v>AP16*</v>
      </c>
      <c r="C33" s="49">
        <v>170</v>
      </c>
      <c r="D33" s="13" t="str">
        <f>Calculations!B7</f>
        <v>Land behind Cross Croft, Appleby</v>
      </c>
      <c r="E33" s="13" t="str">
        <f>Calculations!C7</f>
        <v>Residential</v>
      </c>
      <c r="F33" s="13" t="s">
        <v>150</v>
      </c>
      <c r="G33" s="34">
        <f>Calculations!D7</f>
        <v>5.0644499999999999</v>
      </c>
      <c r="H33" s="34">
        <f>Calculations!H7</f>
        <v>5.0644499999999999</v>
      </c>
      <c r="I33" s="34">
        <f>Calculations!L7</f>
        <v>100</v>
      </c>
      <c r="J33" s="34">
        <f>Calculations!G7</f>
        <v>0</v>
      </c>
      <c r="K33" s="34">
        <f>Calculations!K7</f>
        <v>0</v>
      </c>
      <c r="L33" s="34">
        <f>Calculations!F7</f>
        <v>0</v>
      </c>
      <c r="M33" s="34">
        <f>Calculations!J7</f>
        <v>0</v>
      </c>
      <c r="N33" s="34">
        <f>Calculations!E7</f>
        <v>0</v>
      </c>
      <c r="O33" s="34">
        <f>Calculations!I7</f>
        <v>0</v>
      </c>
      <c r="P33" s="34">
        <f>Calculations!Q7</f>
        <v>0</v>
      </c>
      <c r="Q33" s="34">
        <f>Calculations!V7</f>
        <v>0</v>
      </c>
      <c r="R33" s="34">
        <f>Calculations!O7</f>
        <v>0</v>
      </c>
      <c r="S33" s="34">
        <f>Calculations!T7</f>
        <v>0</v>
      </c>
      <c r="T33" s="34">
        <f>Calculations!M7</f>
        <v>0</v>
      </c>
      <c r="U33" s="34">
        <f>Calculations!R7</f>
        <v>0</v>
      </c>
      <c r="V33" s="26" t="s">
        <v>150</v>
      </c>
      <c r="W33" s="26" t="s">
        <v>151</v>
      </c>
      <c r="X33" s="25" t="s">
        <v>155</v>
      </c>
      <c r="Y33" s="33" t="s">
        <v>161</v>
      </c>
      <c r="Z33" s="13" t="s">
        <v>163</v>
      </c>
    </row>
    <row r="34" spans="2:27" x14ac:dyDescent="0.2">
      <c r="B34" s="13" t="str">
        <f>Calculations!A8</f>
        <v>AP18*</v>
      </c>
      <c r="C34" s="49">
        <v>160</v>
      </c>
      <c r="D34" s="13" t="str">
        <f>Calculations!B8</f>
        <v>Land at Battlebarrow, Appleby</v>
      </c>
      <c r="E34" s="13" t="str">
        <f>Calculations!C8</f>
        <v>Residential</v>
      </c>
      <c r="F34" s="13" t="s">
        <v>150</v>
      </c>
      <c r="G34" s="34">
        <f>Calculations!D8</f>
        <v>2.4623599999999999</v>
      </c>
      <c r="H34" s="34">
        <f>Calculations!H8</f>
        <v>2.4009101158778199</v>
      </c>
      <c r="I34" s="34">
        <f>Calculations!L8</f>
        <v>97.504431353572187</v>
      </c>
      <c r="J34" s="34">
        <f>Calculations!G8</f>
        <v>1.6655625840899999E-2</v>
      </c>
      <c r="K34" s="34">
        <f>Calculations!K8</f>
        <v>0.67640904826670356</v>
      </c>
      <c r="L34" s="34">
        <f>Calculations!F8</f>
        <v>9.1267007970800007E-3</v>
      </c>
      <c r="M34" s="34">
        <f>Calculations!J8</f>
        <v>0.37064851593918036</v>
      </c>
      <c r="N34" s="34">
        <f>Calculations!E8</f>
        <v>3.5667557484200002E-2</v>
      </c>
      <c r="O34" s="34">
        <f>Calculations!I8</f>
        <v>1.4485110822219336</v>
      </c>
      <c r="P34" s="34">
        <f>Calculations!Q8</f>
        <v>0.26320558195810001</v>
      </c>
      <c r="Q34" s="34">
        <f>Calculations!V8</f>
        <v>10.68915926014474</v>
      </c>
      <c r="R34" s="34">
        <f>Calculations!O8</f>
        <v>4.2214581958100003E-2</v>
      </c>
      <c r="S34" s="34">
        <f>Calculations!T8</f>
        <v>1.7143952126455924</v>
      </c>
      <c r="T34" s="34">
        <f>Calculations!M8</f>
        <v>1.4E-2</v>
      </c>
      <c r="U34" s="34">
        <f>Calculations!R8</f>
        <v>0.56856024301889252</v>
      </c>
      <c r="V34" s="26" t="s">
        <v>150</v>
      </c>
      <c r="W34" s="26" t="s">
        <v>151</v>
      </c>
      <c r="X34" s="25" t="s">
        <v>154</v>
      </c>
      <c r="Y34" s="33" t="s">
        <v>160</v>
      </c>
      <c r="Z34" s="13" t="s">
        <v>163</v>
      </c>
    </row>
    <row r="35" spans="2:27" ht="25.5" x14ac:dyDescent="0.2">
      <c r="B35" s="13" t="str">
        <f>Calculations!A9</f>
        <v>AP24*</v>
      </c>
      <c r="C35" s="49">
        <v>160</v>
      </c>
      <c r="D35" s="13" t="str">
        <f>Calculations!B9</f>
        <v>Land at Westmorland Road, Appleby</v>
      </c>
      <c r="E35" s="13" t="str">
        <f>Calculations!C9</f>
        <v>Residential</v>
      </c>
      <c r="F35" s="13" t="s">
        <v>150</v>
      </c>
      <c r="G35" s="34">
        <f>Calculations!D9</f>
        <v>0.50426800000000005</v>
      </c>
      <c r="H35" s="34">
        <f>Calculations!H9</f>
        <v>0.50426800000000005</v>
      </c>
      <c r="I35" s="34">
        <f>Calculations!L9</f>
        <v>100</v>
      </c>
      <c r="J35" s="34">
        <f>Calculations!G9</f>
        <v>0</v>
      </c>
      <c r="K35" s="34">
        <f>Calculations!K9</f>
        <v>0</v>
      </c>
      <c r="L35" s="34">
        <f>Calculations!F9</f>
        <v>0</v>
      </c>
      <c r="M35" s="34">
        <f>Calculations!J9</f>
        <v>0</v>
      </c>
      <c r="N35" s="34">
        <f>Calculations!E9</f>
        <v>0</v>
      </c>
      <c r="O35" s="34">
        <f>Calculations!I9</f>
        <v>0</v>
      </c>
      <c r="P35" s="34">
        <f>Calculations!Q9</f>
        <v>0.21683284779949999</v>
      </c>
      <c r="Q35" s="34">
        <f>Calculations!V9</f>
        <v>42.999525609299013</v>
      </c>
      <c r="R35" s="34">
        <f>Calculations!O9</f>
        <v>6.3008847799500001E-2</v>
      </c>
      <c r="S35" s="34">
        <f>Calculations!T9</f>
        <v>12.495111289929163</v>
      </c>
      <c r="T35" s="34">
        <f>Calculations!M9</f>
        <v>1.4747291289900001E-2</v>
      </c>
      <c r="U35" s="34">
        <f>Calculations!R9</f>
        <v>2.9244947706180047</v>
      </c>
      <c r="V35" s="26" t="s">
        <v>149</v>
      </c>
      <c r="W35" s="26" t="s">
        <v>151</v>
      </c>
      <c r="X35" s="25" t="s">
        <v>153</v>
      </c>
      <c r="Y35" s="33" t="s">
        <v>158</v>
      </c>
      <c r="Z35" s="13" t="s">
        <v>163</v>
      </c>
    </row>
    <row r="36" spans="2:27" x14ac:dyDescent="0.2">
      <c r="B36" s="13" t="str">
        <f>Calculations!A10</f>
        <v>E3*</v>
      </c>
      <c r="C36" s="49">
        <v>121</v>
      </c>
      <c r="D36" s="13" t="str">
        <f>Calculations!B10</f>
        <v>Carleton East, Penrith</v>
      </c>
      <c r="E36" s="13" t="str">
        <f>Calculations!C10</f>
        <v>Residential</v>
      </c>
      <c r="F36" s="13" t="s">
        <v>150</v>
      </c>
      <c r="G36" s="34">
        <f>Calculations!D10</f>
        <v>9.6880500000000005</v>
      </c>
      <c r="H36" s="34">
        <f>Calculations!H10</f>
        <v>9.6880500000000005</v>
      </c>
      <c r="I36" s="34">
        <f>Calculations!L10</f>
        <v>100</v>
      </c>
      <c r="J36" s="34">
        <f>Calculations!G10</f>
        <v>0</v>
      </c>
      <c r="K36" s="34">
        <f>Calculations!K10</f>
        <v>0</v>
      </c>
      <c r="L36" s="34">
        <f>Calculations!F10</f>
        <v>0</v>
      </c>
      <c r="M36" s="34">
        <f>Calculations!J10</f>
        <v>0</v>
      </c>
      <c r="N36" s="34">
        <f>Calculations!E10</f>
        <v>0</v>
      </c>
      <c r="O36" s="34">
        <f>Calculations!I10</f>
        <v>0</v>
      </c>
      <c r="P36" s="34">
        <f>Calculations!Q10</f>
        <v>0.35454336981223</v>
      </c>
      <c r="Q36" s="34">
        <f>Calculations!V10</f>
        <v>3.6595947565529698</v>
      </c>
      <c r="R36" s="34">
        <f>Calculations!O10</f>
        <v>0.11686836981223001</v>
      </c>
      <c r="S36" s="34">
        <f>Calculations!T10</f>
        <v>1.2063146847118873</v>
      </c>
      <c r="T36" s="34">
        <f>Calculations!M10</f>
        <v>5.98879000023E-3</v>
      </c>
      <c r="U36" s="34">
        <f>Calculations!R10</f>
        <v>6.1816258176103554E-2</v>
      </c>
      <c r="V36" s="26" t="s">
        <v>150</v>
      </c>
      <c r="W36" s="26" t="s">
        <v>151</v>
      </c>
      <c r="X36" s="25" t="s">
        <v>155</v>
      </c>
      <c r="Y36" s="33" t="s">
        <v>161</v>
      </c>
      <c r="Z36" s="13" t="s">
        <v>163</v>
      </c>
    </row>
    <row r="37" spans="2:27" x14ac:dyDescent="0.2">
      <c r="B37" s="13" t="str">
        <f>Calculations!A11</f>
        <v>E4*</v>
      </c>
      <c r="C37" s="49">
        <v>121</v>
      </c>
      <c r="D37" s="13" t="str">
        <f>Calculations!B11</f>
        <v>Land at Carleton Hall Farm, Penrith</v>
      </c>
      <c r="E37" s="13" t="str">
        <f>Calculations!C11</f>
        <v>Residential</v>
      </c>
      <c r="F37" s="13" t="s">
        <v>150</v>
      </c>
      <c r="G37" s="34">
        <f>Calculations!D11</f>
        <v>4.6988200000000004</v>
      </c>
      <c r="H37" s="34">
        <f>Calculations!H11</f>
        <v>4.6988200000000004</v>
      </c>
      <c r="I37" s="34">
        <f>Calculations!L11</f>
        <v>100</v>
      </c>
      <c r="J37" s="34">
        <f>Calculations!G11</f>
        <v>0</v>
      </c>
      <c r="K37" s="34">
        <f>Calculations!K11</f>
        <v>0</v>
      </c>
      <c r="L37" s="34">
        <f>Calculations!F11</f>
        <v>0</v>
      </c>
      <c r="M37" s="34">
        <f>Calculations!J11</f>
        <v>0</v>
      </c>
      <c r="N37" s="34">
        <f>Calculations!E11</f>
        <v>0</v>
      </c>
      <c r="O37" s="34">
        <f>Calculations!I11</f>
        <v>0</v>
      </c>
      <c r="P37" s="34">
        <f>Calculations!Q11</f>
        <v>7.0056300000000002E-2</v>
      </c>
      <c r="Q37" s="34">
        <f>Calculations!V11</f>
        <v>1.4909338940414827</v>
      </c>
      <c r="R37" s="34">
        <f>Calculations!O11</f>
        <v>0</v>
      </c>
      <c r="S37" s="34">
        <f>Calculations!T11</f>
        <v>0</v>
      </c>
      <c r="T37" s="34">
        <f>Calculations!M11</f>
        <v>0</v>
      </c>
      <c r="U37" s="34">
        <f>Calculations!R11</f>
        <v>0</v>
      </c>
      <c r="V37" s="26" t="s">
        <v>150</v>
      </c>
      <c r="W37" s="26" t="s">
        <v>151</v>
      </c>
      <c r="X37" s="25" t="s">
        <v>155</v>
      </c>
      <c r="Y37" s="33" t="s">
        <v>161</v>
      </c>
      <c r="Z37" s="13" t="s">
        <v>163</v>
      </c>
    </row>
    <row r="38" spans="2:27" x14ac:dyDescent="0.2">
      <c r="B38" s="13" t="str">
        <f>Calculations!A12</f>
        <v>KS11**</v>
      </c>
      <c r="C38" s="49">
        <v>213</v>
      </c>
      <c r="D38" s="13" t="str">
        <f>Calculations!B12</f>
        <v>Land adjacent Park Terrace, South Road, Kirkby Stephen</v>
      </c>
      <c r="E38" s="13" t="str">
        <f>Calculations!C12</f>
        <v>Residential</v>
      </c>
      <c r="F38" s="13" t="s">
        <v>150</v>
      </c>
      <c r="G38" s="34">
        <f>Calculations!D12</f>
        <v>1.0211600000000001</v>
      </c>
      <c r="H38" s="34">
        <f>Calculations!H12</f>
        <v>1.0211600000000001</v>
      </c>
      <c r="I38" s="34">
        <f>Calculations!L12</f>
        <v>100</v>
      </c>
      <c r="J38" s="34">
        <f>Calculations!G12</f>
        <v>0</v>
      </c>
      <c r="K38" s="34">
        <f>Calculations!K12</f>
        <v>0</v>
      </c>
      <c r="L38" s="34">
        <f>Calculations!F12</f>
        <v>0</v>
      </c>
      <c r="M38" s="34">
        <f>Calculations!J12</f>
        <v>0</v>
      </c>
      <c r="N38" s="34">
        <f>Calculations!E12</f>
        <v>0</v>
      </c>
      <c r="O38" s="34">
        <f>Calculations!I12</f>
        <v>0</v>
      </c>
      <c r="P38" s="34">
        <f>Calculations!Q12</f>
        <v>2.3613551554698999E-2</v>
      </c>
      <c r="Q38" s="34">
        <f>Calculations!V12</f>
        <v>2.3124242581670842</v>
      </c>
      <c r="R38" s="34">
        <f>Calculations!O12</f>
        <v>2.444251554699E-3</v>
      </c>
      <c r="S38" s="34">
        <f>Calculations!T12</f>
        <v>0.23936029169757922</v>
      </c>
      <c r="T38" s="34">
        <f>Calculations!M12</f>
        <v>2.37284303049E-4</v>
      </c>
      <c r="U38" s="34">
        <f>Calculations!R12</f>
        <v>2.3236740868130358E-2</v>
      </c>
      <c r="V38" s="26" t="s">
        <v>150</v>
      </c>
      <c r="W38" s="26" t="s">
        <v>151</v>
      </c>
      <c r="X38" s="25" t="s">
        <v>155</v>
      </c>
      <c r="Y38" s="33" t="s">
        <v>161</v>
      </c>
      <c r="Z38" s="13" t="s">
        <v>163</v>
      </c>
    </row>
    <row r="39" spans="2:27" x14ac:dyDescent="0.2">
      <c r="B39" s="13" t="str">
        <f>Calculations!A13</f>
        <v>KS13*</v>
      </c>
      <c r="C39" s="49" t="s">
        <v>181</v>
      </c>
      <c r="D39" s="13" t="str">
        <f>Calculations!B13</f>
        <v>Land to west of Faraday Road, Kirkby Stephen</v>
      </c>
      <c r="E39" s="13" t="str">
        <f>Calculations!C13</f>
        <v>Residential</v>
      </c>
      <c r="F39" s="13" t="s">
        <v>150</v>
      </c>
      <c r="G39" s="34">
        <f>Calculations!D13</f>
        <v>5.4786599999999996</v>
      </c>
      <c r="H39" s="34">
        <f>Calculations!H13</f>
        <v>5.4786599999999996</v>
      </c>
      <c r="I39" s="34">
        <f>Calculations!L13</f>
        <v>100</v>
      </c>
      <c r="J39" s="34">
        <f>Calculations!G13</f>
        <v>0</v>
      </c>
      <c r="K39" s="34">
        <f>Calculations!K13</f>
        <v>0</v>
      </c>
      <c r="L39" s="34">
        <f>Calculations!F13</f>
        <v>0</v>
      </c>
      <c r="M39" s="34">
        <f>Calculations!J13</f>
        <v>0</v>
      </c>
      <c r="N39" s="34">
        <f>Calculations!E13</f>
        <v>0</v>
      </c>
      <c r="O39" s="34">
        <f>Calculations!I13</f>
        <v>0</v>
      </c>
      <c r="P39" s="34">
        <f>Calculations!Q13</f>
        <v>4.7981419944100004E-2</v>
      </c>
      <c r="Q39" s="34">
        <f>Calculations!V13</f>
        <v>0.87578750906426028</v>
      </c>
      <c r="R39" s="34">
        <f>Calculations!O13</f>
        <v>1.8405619944100001E-2</v>
      </c>
      <c r="S39" s="34">
        <f>Calculations!T13</f>
        <v>0.33595112571504715</v>
      </c>
      <c r="T39" s="34">
        <f>Calculations!M13</f>
        <v>1.52056199441E-2</v>
      </c>
      <c r="U39" s="34">
        <f>Calculations!R13</f>
        <v>0.27754268277462008</v>
      </c>
      <c r="V39" s="26" t="s">
        <v>150</v>
      </c>
      <c r="W39" s="26" t="s">
        <v>151</v>
      </c>
      <c r="X39" s="25" t="s">
        <v>155</v>
      </c>
      <c r="Y39" s="33" t="s">
        <v>161</v>
      </c>
      <c r="Z39" s="13" t="s">
        <v>163</v>
      </c>
    </row>
    <row r="40" spans="2:27" x14ac:dyDescent="0.2">
      <c r="B40" s="13" t="str">
        <f>Calculations!A14</f>
        <v>KS17*</v>
      </c>
      <c r="C40" s="49">
        <v>213</v>
      </c>
      <c r="D40" s="13" t="str">
        <f>Calculations!B14</f>
        <v>Land behind Park Terrace, Kirkby Stephen</v>
      </c>
      <c r="E40" s="13" t="str">
        <f>Calculations!C14</f>
        <v>Residential</v>
      </c>
      <c r="F40" s="13" t="s">
        <v>150</v>
      </c>
      <c r="G40" s="34">
        <f>Calculations!D14</f>
        <v>0.75036599999999998</v>
      </c>
      <c r="H40" s="34">
        <f>Calculations!H14</f>
        <v>0.75036599999999998</v>
      </c>
      <c r="I40" s="34">
        <f>Calculations!L14</f>
        <v>100</v>
      </c>
      <c r="J40" s="34">
        <f>Calculations!G14</f>
        <v>0</v>
      </c>
      <c r="K40" s="34">
        <f>Calculations!K14</f>
        <v>0</v>
      </c>
      <c r="L40" s="34">
        <f>Calculations!F14</f>
        <v>0</v>
      </c>
      <c r="M40" s="34">
        <f>Calculations!J14</f>
        <v>0</v>
      </c>
      <c r="N40" s="34">
        <f>Calculations!E14</f>
        <v>0</v>
      </c>
      <c r="O40" s="34">
        <f>Calculations!I14</f>
        <v>0</v>
      </c>
      <c r="P40" s="34">
        <f>Calculations!Q14</f>
        <v>3.3985999999999999E-3</v>
      </c>
      <c r="Q40" s="34">
        <f>Calculations!V14</f>
        <v>0.45292563895485666</v>
      </c>
      <c r="R40" s="34">
        <f>Calculations!O14</f>
        <v>0</v>
      </c>
      <c r="S40" s="34">
        <f>Calculations!T14</f>
        <v>0</v>
      </c>
      <c r="T40" s="34">
        <f>Calculations!M14</f>
        <v>0</v>
      </c>
      <c r="U40" s="34">
        <f>Calculations!R14</f>
        <v>0</v>
      </c>
      <c r="V40" s="26" t="s">
        <v>150</v>
      </c>
      <c r="W40" s="26" t="s">
        <v>151</v>
      </c>
      <c r="X40" s="25" t="s">
        <v>155</v>
      </c>
      <c r="Y40" s="33" t="s">
        <v>161</v>
      </c>
      <c r="Z40" s="13" t="s">
        <v>163</v>
      </c>
    </row>
    <row r="41" spans="2:27" x14ac:dyDescent="0.2">
      <c r="B41" s="13" t="str">
        <f>Calculations!A15</f>
        <v>KS26*</v>
      </c>
      <c r="C41" s="49">
        <v>213</v>
      </c>
      <c r="D41" s="13" t="str">
        <f>Calculations!B15</f>
        <v>Christian Head Care Home, Silver Street, Kirkby Stephen</v>
      </c>
      <c r="E41" s="13" t="str">
        <f>Calculations!C15</f>
        <v>Residential</v>
      </c>
      <c r="F41" s="13" t="s">
        <v>150</v>
      </c>
      <c r="G41" s="34">
        <f>Calculations!D15</f>
        <v>0.21368500000000001</v>
      </c>
      <c r="H41" s="34">
        <f>Calculations!H15</f>
        <v>0.21368500000000001</v>
      </c>
      <c r="I41" s="34">
        <f>Calculations!L15</f>
        <v>100</v>
      </c>
      <c r="J41" s="34">
        <f>Calculations!G15</f>
        <v>0</v>
      </c>
      <c r="K41" s="34">
        <f>Calculations!K15</f>
        <v>0</v>
      </c>
      <c r="L41" s="34">
        <f>Calculations!F15</f>
        <v>0</v>
      </c>
      <c r="M41" s="34">
        <f>Calculations!J15</f>
        <v>0</v>
      </c>
      <c r="N41" s="34">
        <f>Calculations!E15</f>
        <v>0</v>
      </c>
      <c r="O41" s="34">
        <f>Calculations!I15</f>
        <v>0</v>
      </c>
      <c r="P41" s="34">
        <f>Calculations!Q15</f>
        <v>2.3301300000000001E-3</v>
      </c>
      <c r="Q41" s="34">
        <f>Calculations!V15</f>
        <v>1.0904508973489013</v>
      </c>
      <c r="R41" s="34">
        <f>Calculations!O15</f>
        <v>0</v>
      </c>
      <c r="S41" s="34">
        <f>Calculations!T15</f>
        <v>0</v>
      </c>
      <c r="T41" s="34">
        <f>Calculations!M15</f>
        <v>0</v>
      </c>
      <c r="U41" s="34">
        <f>Calculations!R15</f>
        <v>0</v>
      </c>
      <c r="V41" s="26" t="s">
        <v>150</v>
      </c>
      <c r="W41" s="26" t="s">
        <v>151</v>
      </c>
      <c r="X41" s="25" t="s">
        <v>155</v>
      </c>
      <c r="Y41" s="33" t="s">
        <v>161</v>
      </c>
      <c r="Z41" s="13" t="s">
        <v>163</v>
      </c>
    </row>
    <row r="42" spans="2:27" x14ac:dyDescent="0.2">
      <c r="B42" s="13" t="str">
        <f>Calculations!A16</f>
        <v>LAR3a*</v>
      </c>
      <c r="C42" s="49">
        <v>4</v>
      </c>
      <c r="D42" s="13" t="str">
        <f>Calculations!B16</f>
        <v>Land behind Armathwaite County Junior School (west), Armathwaite</v>
      </c>
      <c r="E42" s="13" t="str">
        <f>Calculations!C16</f>
        <v>Residential</v>
      </c>
      <c r="F42" s="13" t="s">
        <v>150</v>
      </c>
      <c r="G42" s="34">
        <f>Calculations!D16</f>
        <v>0.73714100000000005</v>
      </c>
      <c r="H42" s="34">
        <f>Calculations!H16</f>
        <v>0.73714100000000005</v>
      </c>
      <c r="I42" s="34">
        <f>Calculations!L16</f>
        <v>100</v>
      </c>
      <c r="J42" s="34">
        <f>Calculations!G16</f>
        <v>0</v>
      </c>
      <c r="K42" s="34">
        <f>Calculations!K16</f>
        <v>0</v>
      </c>
      <c r="L42" s="34">
        <f>Calculations!F16</f>
        <v>0</v>
      </c>
      <c r="M42" s="34">
        <f>Calculations!J16</f>
        <v>0</v>
      </c>
      <c r="N42" s="34">
        <f>Calculations!E16</f>
        <v>0</v>
      </c>
      <c r="O42" s="34">
        <f>Calculations!I16</f>
        <v>0</v>
      </c>
      <c r="P42" s="34">
        <f>Calculations!Q16</f>
        <v>0</v>
      </c>
      <c r="Q42" s="34">
        <f>Calculations!V16</f>
        <v>0</v>
      </c>
      <c r="R42" s="34">
        <f>Calculations!O16</f>
        <v>0</v>
      </c>
      <c r="S42" s="34">
        <f>Calculations!T16</f>
        <v>0</v>
      </c>
      <c r="T42" s="34">
        <f>Calculations!M16</f>
        <v>0</v>
      </c>
      <c r="U42" s="34">
        <f>Calculations!R16</f>
        <v>0</v>
      </c>
      <c r="V42" s="26" t="s">
        <v>150</v>
      </c>
      <c r="W42" s="26" t="s">
        <v>151</v>
      </c>
      <c r="X42" s="25" t="s">
        <v>156</v>
      </c>
      <c r="Y42" s="33" t="s">
        <v>162</v>
      </c>
      <c r="Z42" s="13" t="s">
        <v>163</v>
      </c>
    </row>
    <row r="43" spans="2:27" x14ac:dyDescent="0.2">
      <c r="B43" s="13" t="str">
        <f>Calculations!A17</f>
        <v>LBR1*</v>
      </c>
      <c r="C43" s="49">
        <v>200</v>
      </c>
      <c r="D43" s="13" t="str">
        <f>Calculations!B17</f>
        <v>Rowan House, Brough</v>
      </c>
      <c r="E43" s="13" t="str">
        <f>Calculations!C17</f>
        <v>Residential</v>
      </c>
      <c r="F43" s="13" t="s">
        <v>150</v>
      </c>
      <c r="G43" s="34">
        <f>Calculations!D17</f>
        <v>0.40906399999999998</v>
      </c>
      <c r="H43" s="34">
        <f>Calculations!H17</f>
        <v>0.40906399999999998</v>
      </c>
      <c r="I43" s="34">
        <f>Calculations!L17</f>
        <v>100</v>
      </c>
      <c r="J43" s="34">
        <f>Calculations!G17</f>
        <v>0</v>
      </c>
      <c r="K43" s="34">
        <f>Calculations!K17</f>
        <v>0</v>
      </c>
      <c r="L43" s="34">
        <f>Calculations!F17</f>
        <v>0</v>
      </c>
      <c r="M43" s="34">
        <f>Calculations!J17</f>
        <v>0</v>
      </c>
      <c r="N43" s="34">
        <f>Calculations!E17</f>
        <v>0</v>
      </c>
      <c r="O43" s="34">
        <f>Calculations!I17</f>
        <v>0</v>
      </c>
      <c r="P43" s="34">
        <f>Calculations!Q17</f>
        <v>1.81766E-3</v>
      </c>
      <c r="Q43" s="34">
        <f>Calculations!V17</f>
        <v>0.44434611698902859</v>
      </c>
      <c r="R43" s="34">
        <f>Calculations!O17</f>
        <v>0</v>
      </c>
      <c r="S43" s="34">
        <f>Calculations!T17</f>
        <v>0</v>
      </c>
      <c r="T43" s="34">
        <f>Calculations!M17</f>
        <v>0</v>
      </c>
      <c r="U43" s="34">
        <f>Calculations!R17</f>
        <v>0</v>
      </c>
      <c r="V43" s="26" t="s">
        <v>150</v>
      </c>
      <c r="W43" s="26" t="s">
        <v>151</v>
      </c>
      <c r="X43" s="25" t="s">
        <v>155</v>
      </c>
      <c r="Y43" s="33" t="s">
        <v>161</v>
      </c>
      <c r="Z43" s="13" t="s">
        <v>163</v>
      </c>
    </row>
    <row r="44" spans="2:27" x14ac:dyDescent="0.2">
      <c r="B44" s="13" t="str">
        <f>Calculations!A18</f>
        <v>LBR2**</v>
      </c>
      <c r="C44" s="49">
        <v>200</v>
      </c>
      <c r="D44" s="13" t="str">
        <f>Calculations!B18</f>
        <v>Castle View, Brough</v>
      </c>
      <c r="E44" s="13" t="str">
        <f>Calculations!C18</f>
        <v>Residential</v>
      </c>
      <c r="F44" s="13" t="s">
        <v>150</v>
      </c>
      <c r="G44" s="34">
        <f>Calculations!D18</f>
        <v>0.36643399999999998</v>
      </c>
      <c r="H44" s="34">
        <f>Calculations!H18</f>
        <v>0.34700682926519999</v>
      </c>
      <c r="I44" s="34">
        <f>Calculations!L18</f>
        <v>94.698316549555997</v>
      </c>
      <c r="J44" s="34">
        <f>Calculations!G18</f>
        <v>1.9427170734799999E-2</v>
      </c>
      <c r="K44" s="34">
        <f>Calculations!K18</f>
        <v>5.3016834504440089</v>
      </c>
      <c r="L44" s="34">
        <f>Calculations!F18</f>
        <v>0</v>
      </c>
      <c r="M44" s="34">
        <f>Calculations!J18</f>
        <v>0</v>
      </c>
      <c r="N44" s="34">
        <f>Calculations!E18</f>
        <v>0</v>
      </c>
      <c r="O44" s="34">
        <f>Calculations!I18</f>
        <v>0</v>
      </c>
      <c r="P44" s="34">
        <f>Calculations!Q18</f>
        <v>5.4863738165099998E-2</v>
      </c>
      <c r="Q44" s="34">
        <f>Calculations!V18</f>
        <v>14.972338310609823</v>
      </c>
      <c r="R44" s="34">
        <f>Calculations!O18</f>
        <v>9.6742381650999996E-3</v>
      </c>
      <c r="S44" s="34">
        <f>Calculations!T18</f>
        <v>2.6401038563834143</v>
      </c>
      <c r="T44" s="34">
        <f>Calculations!M18</f>
        <v>0</v>
      </c>
      <c r="U44" s="34">
        <f>Calculations!R18</f>
        <v>0</v>
      </c>
      <c r="V44" s="26" t="s">
        <v>150</v>
      </c>
      <c r="W44" s="26" t="s">
        <v>151</v>
      </c>
      <c r="X44" s="25" t="s">
        <v>155</v>
      </c>
      <c r="Y44" s="33" t="s">
        <v>161</v>
      </c>
      <c r="Z44" s="13" t="s">
        <v>163</v>
      </c>
      <c r="AA44" s="29"/>
    </row>
    <row r="45" spans="2:27" x14ac:dyDescent="0.2">
      <c r="B45" s="13" t="str">
        <f>Calculations!A19</f>
        <v>LCU1**</v>
      </c>
      <c r="C45" s="49">
        <v>123</v>
      </c>
      <c r="D45" s="13" t="str">
        <f>Calculations!B19</f>
        <v>Land at Rose Bank Farm, Culgaith</v>
      </c>
      <c r="E45" s="13" t="str">
        <f>Calculations!C19</f>
        <v>Residential</v>
      </c>
      <c r="F45" s="13" t="s">
        <v>150</v>
      </c>
      <c r="G45" s="34">
        <f>Calculations!D19</f>
        <v>0.58713099999999996</v>
      </c>
      <c r="H45" s="34">
        <f>Calculations!H19</f>
        <v>0.58713099999999996</v>
      </c>
      <c r="I45" s="34">
        <f>Calculations!L19</f>
        <v>100</v>
      </c>
      <c r="J45" s="34">
        <f>Calculations!G19</f>
        <v>0</v>
      </c>
      <c r="K45" s="34">
        <f>Calculations!K19</f>
        <v>0</v>
      </c>
      <c r="L45" s="34">
        <f>Calculations!F19</f>
        <v>0</v>
      </c>
      <c r="M45" s="34">
        <f>Calculations!J19</f>
        <v>0</v>
      </c>
      <c r="N45" s="34">
        <f>Calculations!E19</f>
        <v>0</v>
      </c>
      <c r="O45" s="34">
        <f>Calculations!I19</f>
        <v>0</v>
      </c>
      <c r="P45" s="34">
        <f>Calculations!Q19</f>
        <v>0</v>
      </c>
      <c r="Q45" s="34">
        <f>Calculations!V19</f>
        <v>0</v>
      </c>
      <c r="R45" s="34">
        <f>Calculations!O19</f>
        <v>0</v>
      </c>
      <c r="S45" s="34">
        <f>Calculations!T19</f>
        <v>0</v>
      </c>
      <c r="T45" s="34">
        <f>Calculations!M19</f>
        <v>0</v>
      </c>
      <c r="U45" s="34">
        <f>Calculations!R19</f>
        <v>0</v>
      </c>
      <c r="V45" s="26" t="s">
        <v>150</v>
      </c>
      <c r="W45" s="26" t="s">
        <v>151</v>
      </c>
      <c r="X45" s="25" t="s">
        <v>156</v>
      </c>
      <c r="Y45" s="33" t="s">
        <v>162</v>
      </c>
      <c r="Z45" s="13" t="s">
        <v>163</v>
      </c>
      <c r="AA45" s="29"/>
    </row>
    <row r="46" spans="2:27" ht="12.75" customHeight="1" x14ac:dyDescent="0.2">
      <c r="B46" s="13" t="str">
        <f>Calculations!A20</f>
        <v>LCU3*</v>
      </c>
      <c r="C46" s="49">
        <v>123</v>
      </c>
      <c r="D46" s="13" t="str">
        <f>Calculations!B20</f>
        <v>Land at Lime Tree Farm, Culgaith</v>
      </c>
      <c r="E46" s="13" t="str">
        <f>Calculations!C20</f>
        <v>Residential</v>
      </c>
      <c r="F46" s="13" t="s">
        <v>150</v>
      </c>
      <c r="G46" s="34">
        <f>Calculations!D20</f>
        <v>0.75905800000000001</v>
      </c>
      <c r="H46" s="34">
        <f>Calculations!H20</f>
        <v>0.75905800000000001</v>
      </c>
      <c r="I46" s="34">
        <f>Calculations!L20</f>
        <v>100</v>
      </c>
      <c r="J46" s="34">
        <f>Calculations!G20</f>
        <v>0</v>
      </c>
      <c r="K46" s="34">
        <f>Calculations!K20</f>
        <v>0</v>
      </c>
      <c r="L46" s="34">
        <f>Calculations!F20</f>
        <v>0</v>
      </c>
      <c r="M46" s="34">
        <f>Calculations!J20</f>
        <v>0</v>
      </c>
      <c r="N46" s="34">
        <f>Calculations!E20</f>
        <v>0</v>
      </c>
      <c r="O46" s="34">
        <f>Calculations!I20</f>
        <v>0</v>
      </c>
      <c r="P46" s="34">
        <f>Calculations!Q20</f>
        <v>8.9633099999999999E-4</v>
      </c>
      <c r="Q46" s="34">
        <f>Calculations!V20</f>
        <v>0.11808465229271017</v>
      </c>
      <c r="R46" s="34">
        <f>Calculations!O20</f>
        <v>0</v>
      </c>
      <c r="S46" s="34">
        <f>Calculations!T20</f>
        <v>0</v>
      </c>
      <c r="T46" s="34">
        <f>Calculations!M20</f>
        <v>0</v>
      </c>
      <c r="U46" s="34">
        <f>Calculations!R20</f>
        <v>0</v>
      </c>
      <c r="V46" s="26" t="s">
        <v>150</v>
      </c>
      <c r="W46" s="26" t="s">
        <v>151</v>
      </c>
      <c r="X46" s="25" t="s">
        <v>155</v>
      </c>
      <c r="Y46" s="33" t="s">
        <v>161</v>
      </c>
      <c r="Z46" s="13" t="s">
        <v>163</v>
      </c>
    </row>
    <row r="47" spans="2:27" ht="12.75" customHeight="1" x14ac:dyDescent="0.2">
      <c r="B47" s="13" t="str">
        <f>Calculations!A21</f>
        <v>LHH2*</v>
      </c>
      <c r="C47" s="49">
        <v>13</v>
      </c>
      <c r="D47" s="13" t="str">
        <f>Calculations!B21</f>
        <v>Land adjacent to Elm Close, High Hesket</v>
      </c>
      <c r="E47" s="13" t="str">
        <f>Calculations!C21</f>
        <v>Residential</v>
      </c>
      <c r="F47" s="13" t="s">
        <v>150</v>
      </c>
      <c r="G47" s="34">
        <f>Calculations!D21</f>
        <v>1.71204</v>
      </c>
      <c r="H47" s="34">
        <f>Calculations!H21</f>
        <v>1.71204</v>
      </c>
      <c r="I47" s="34">
        <f>Calculations!L21</f>
        <v>100</v>
      </c>
      <c r="J47" s="34">
        <f>Calculations!G21</f>
        <v>0</v>
      </c>
      <c r="K47" s="34">
        <f>Calculations!K21</f>
        <v>0</v>
      </c>
      <c r="L47" s="34">
        <f>Calculations!F21</f>
        <v>0</v>
      </c>
      <c r="M47" s="34">
        <f>Calculations!J21</f>
        <v>0</v>
      </c>
      <c r="N47" s="34">
        <f>Calculations!E21</f>
        <v>0</v>
      </c>
      <c r="O47" s="34">
        <f>Calculations!I21</f>
        <v>0</v>
      </c>
      <c r="P47" s="34">
        <f>Calculations!Q21</f>
        <v>0</v>
      </c>
      <c r="Q47" s="34">
        <f>Calculations!V21</f>
        <v>0</v>
      </c>
      <c r="R47" s="34">
        <f>Calculations!O21</f>
        <v>0</v>
      </c>
      <c r="S47" s="34">
        <f>Calculations!T21</f>
        <v>0</v>
      </c>
      <c r="T47" s="34">
        <f>Calculations!M21</f>
        <v>0</v>
      </c>
      <c r="U47" s="34">
        <f>Calculations!R21</f>
        <v>0</v>
      </c>
      <c r="V47" s="26" t="s">
        <v>150</v>
      </c>
      <c r="W47" s="26" t="s">
        <v>151</v>
      </c>
      <c r="X47" s="25" t="s">
        <v>155</v>
      </c>
      <c r="Y47" s="33" t="s">
        <v>161</v>
      </c>
      <c r="Z47" s="13"/>
    </row>
    <row r="48" spans="2:27" ht="12.75" customHeight="1" x14ac:dyDescent="0.2">
      <c r="B48" s="13" t="str">
        <f>Calculations!A22</f>
        <v>LKT1*</v>
      </c>
      <c r="C48" s="49">
        <v>136</v>
      </c>
      <c r="D48" s="13" t="str">
        <f>Calculations!B22</f>
        <v>Land adjacent Primary School, Kirkby Thore</v>
      </c>
      <c r="E48" s="13" t="str">
        <f>Calculations!C22</f>
        <v>Residential</v>
      </c>
      <c r="F48" s="13" t="s">
        <v>150</v>
      </c>
      <c r="G48" s="34">
        <f>Calculations!D22</f>
        <v>1.00044</v>
      </c>
      <c r="H48" s="34">
        <f>Calculations!H22</f>
        <v>1.00044</v>
      </c>
      <c r="I48" s="34">
        <f>Calculations!L22</f>
        <v>100</v>
      </c>
      <c r="J48" s="34">
        <f>Calculations!G22</f>
        <v>0</v>
      </c>
      <c r="K48" s="34">
        <f>Calculations!K22</f>
        <v>0</v>
      </c>
      <c r="L48" s="34">
        <f>Calculations!F22</f>
        <v>0</v>
      </c>
      <c r="M48" s="34">
        <f>Calculations!J22</f>
        <v>0</v>
      </c>
      <c r="N48" s="34">
        <f>Calculations!E22</f>
        <v>0</v>
      </c>
      <c r="O48" s="34">
        <f>Calculations!I22</f>
        <v>0</v>
      </c>
      <c r="P48" s="34">
        <f>Calculations!Q22</f>
        <v>9.6977269590370008E-2</v>
      </c>
      <c r="Q48" s="34">
        <f>Calculations!V22</f>
        <v>9.6934618358292362</v>
      </c>
      <c r="R48" s="34">
        <f>Calculations!O22</f>
        <v>3.2812695903700001E-3</v>
      </c>
      <c r="S48" s="34">
        <f>Calculations!T22</f>
        <v>0.32798264667246413</v>
      </c>
      <c r="T48" s="34">
        <f>Calculations!M22</f>
        <v>1.3981028048899999E-3</v>
      </c>
      <c r="U48" s="34">
        <f>Calculations!R22</f>
        <v>0.13974879102095078</v>
      </c>
      <c r="V48" s="26" t="s">
        <v>150</v>
      </c>
      <c r="W48" s="26" t="s">
        <v>151</v>
      </c>
      <c r="X48" s="25" t="s">
        <v>155</v>
      </c>
      <c r="Y48" s="33" t="s">
        <v>161</v>
      </c>
      <c r="Z48" s="13" t="s">
        <v>163</v>
      </c>
    </row>
    <row r="49" spans="2:27" ht="12.75" customHeight="1" x14ac:dyDescent="0.2">
      <c r="B49" s="13" t="str">
        <f>Calculations!A23</f>
        <v>LKT3*</v>
      </c>
      <c r="C49" s="49" t="s">
        <v>180</v>
      </c>
      <c r="D49" s="13" t="str">
        <f>Calculations!B23</f>
        <v>Townhead, Kirkby Thore</v>
      </c>
      <c r="E49" s="13" t="str">
        <f>Calculations!C23</f>
        <v>Residential</v>
      </c>
      <c r="F49" s="13" t="s">
        <v>150</v>
      </c>
      <c r="G49" s="34">
        <f>Calculations!D23</f>
        <v>0.60190399999999999</v>
      </c>
      <c r="H49" s="34">
        <f>Calculations!H23</f>
        <v>0.60190399999999999</v>
      </c>
      <c r="I49" s="34">
        <f>Calculations!L23</f>
        <v>100</v>
      </c>
      <c r="J49" s="34">
        <f>Calculations!G23</f>
        <v>0</v>
      </c>
      <c r="K49" s="34">
        <f>Calculations!K23</f>
        <v>0</v>
      </c>
      <c r="L49" s="34">
        <f>Calculations!F23</f>
        <v>0</v>
      </c>
      <c r="M49" s="34">
        <f>Calculations!J23</f>
        <v>0</v>
      </c>
      <c r="N49" s="34">
        <f>Calculations!E23</f>
        <v>0</v>
      </c>
      <c r="O49" s="34">
        <f>Calculations!I23</f>
        <v>0</v>
      </c>
      <c r="P49" s="34">
        <f>Calculations!Q23</f>
        <v>0</v>
      </c>
      <c r="Q49" s="34">
        <f>Calculations!V23</f>
        <v>0</v>
      </c>
      <c r="R49" s="34">
        <f>Calculations!O23</f>
        <v>0</v>
      </c>
      <c r="S49" s="34">
        <f>Calculations!T23</f>
        <v>0</v>
      </c>
      <c r="T49" s="34">
        <f>Calculations!M23</f>
        <v>0</v>
      </c>
      <c r="U49" s="34">
        <f>Calculations!R23</f>
        <v>0</v>
      </c>
      <c r="V49" s="26" t="s">
        <v>150</v>
      </c>
      <c r="W49" s="26" t="s">
        <v>151</v>
      </c>
      <c r="X49" s="25" t="s">
        <v>156</v>
      </c>
      <c r="Y49" s="33" t="s">
        <v>162</v>
      </c>
      <c r="Z49" s="13" t="s">
        <v>163</v>
      </c>
    </row>
    <row r="50" spans="2:27" ht="12.75" customHeight="1" x14ac:dyDescent="0.2">
      <c r="B50" s="13" t="str">
        <f>Calculations!A24</f>
        <v>LNE1*</v>
      </c>
      <c r="C50" s="49">
        <v>40</v>
      </c>
      <c r="D50" s="13" t="str">
        <f>Calculations!B24</f>
        <v>Moredun Garage, Nenthead</v>
      </c>
      <c r="E50" s="13" t="str">
        <f>Calculations!C24</f>
        <v>Residential</v>
      </c>
      <c r="F50" s="13" t="s">
        <v>150</v>
      </c>
      <c r="G50" s="34">
        <f>Calculations!D24</f>
        <v>0.20206399999999999</v>
      </c>
      <c r="H50" s="34">
        <f>Calculations!H24</f>
        <v>0.19959396517788999</v>
      </c>
      <c r="I50" s="34">
        <f>Calculations!L24</f>
        <v>98.777597779856876</v>
      </c>
      <c r="J50" s="34">
        <f>Calculations!G24</f>
        <v>0</v>
      </c>
      <c r="K50" s="34">
        <f>Calculations!K24</f>
        <v>0</v>
      </c>
      <c r="L50" s="34">
        <f>Calculations!F24</f>
        <v>2.4700348221100002E-3</v>
      </c>
      <c r="M50" s="34">
        <f>Calculations!J24</f>
        <v>1.2224022201431231</v>
      </c>
      <c r="N50" s="34">
        <f>Calculations!E24</f>
        <v>0</v>
      </c>
      <c r="O50" s="34">
        <f>Calculations!I24</f>
        <v>0</v>
      </c>
      <c r="P50" s="34">
        <f>Calculations!Q24</f>
        <v>9.628938145516E-2</v>
      </c>
      <c r="Q50" s="34">
        <f>Calculations!V24</f>
        <v>47.652912668837601</v>
      </c>
      <c r="R50" s="34">
        <f>Calculations!O24</f>
        <v>1.300998145516E-2</v>
      </c>
      <c r="S50" s="34">
        <f>Calculations!T24</f>
        <v>6.4385449437603937</v>
      </c>
      <c r="T50" s="34">
        <f>Calculations!M24</f>
        <v>2.97030125266E-3</v>
      </c>
      <c r="U50" s="34">
        <f>Calculations!R24</f>
        <v>1.4699804283098425</v>
      </c>
      <c r="V50" s="26" t="s">
        <v>150</v>
      </c>
      <c r="W50" s="26" t="s">
        <v>151</v>
      </c>
      <c r="X50" s="25" t="s">
        <v>154</v>
      </c>
      <c r="Y50" s="33" t="s">
        <v>160</v>
      </c>
      <c r="Z50" s="13" t="s">
        <v>163</v>
      </c>
    </row>
    <row r="51" spans="2:27" ht="25.5" x14ac:dyDescent="0.2">
      <c r="B51" s="13" t="str">
        <f>Calculations!A25</f>
        <v>LNE3*</v>
      </c>
      <c r="C51" s="49">
        <v>40</v>
      </c>
      <c r="D51" s="13" t="str">
        <f>Calculations!B25</f>
        <v>Wright Bros Garage, Nenthead</v>
      </c>
      <c r="E51" s="13" t="str">
        <f>Calculations!C25</f>
        <v>Residential</v>
      </c>
      <c r="F51" s="13" t="s">
        <v>150</v>
      </c>
      <c r="G51" s="34">
        <f>Calculations!D25</f>
        <v>0.58630899999999997</v>
      </c>
      <c r="H51" s="34">
        <f>Calculations!H25</f>
        <v>0.50296707219699988</v>
      </c>
      <c r="I51" s="34">
        <f>Calculations!L25</f>
        <v>85.785323472264608</v>
      </c>
      <c r="J51" s="34">
        <f>Calculations!G25</f>
        <v>3.6070567731000001E-2</v>
      </c>
      <c r="K51" s="34">
        <f>Calculations!K25</f>
        <v>6.1521429367449594</v>
      </c>
      <c r="L51" s="34">
        <f>Calculations!F25</f>
        <v>4.7271360072000002E-2</v>
      </c>
      <c r="M51" s="34">
        <f>Calculations!J25</f>
        <v>8.0625335909904177</v>
      </c>
      <c r="N51" s="34">
        <f>Calculations!E25</f>
        <v>0</v>
      </c>
      <c r="O51" s="34">
        <f>Calculations!I25</f>
        <v>0</v>
      </c>
      <c r="P51" s="34">
        <f>Calculations!Q25</f>
        <v>0.5904663795449</v>
      </c>
      <c r="Q51" s="34">
        <f>Calculations!V25</f>
        <v>100.70907653556402</v>
      </c>
      <c r="R51" s="34">
        <f>Calculations!O25</f>
        <v>0.22280537954489998</v>
      </c>
      <c r="S51" s="34">
        <f>Calculations!T25</f>
        <v>38.001357568261781</v>
      </c>
      <c r="T51" s="34">
        <f>Calculations!M25</f>
        <v>0.16982371167099999</v>
      </c>
      <c r="U51" s="34">
        <f>Calculations!R25</f>
        <v>28.964882284085697</v>
      </c>
      <c r="V51" s="26" t="s">
        <v>149</v>
      </c>
      <c r="W51" s="26" t="s">
        <v>151</v>
      </c>
      <c r="X51" s="25" t="s">
        <v>153</v>
      </c>
      <c r="Y51" s="33" t="s">
        <v>158</v>
      </c>
      <c r="Z51" s="13" t="s">
        <v>163</v>
      </c>
    </row>
    <row r="52" spans="2:27" ht="12.75" customHeight="1" x14ac:dyDescent="0.2">
      <c r="B52" s="13" t="str">
        <f>Calculations!A26</f>
        <v>LPL2*</v>
      </c>
      <c r="C52" s="49">
        <v>71</v>
      </c>
      <c r="D52" s="13" t="str">
        <f>Calculations!B26</f>
        <v>Land adjacent Byrnes Close, Plumpton</v>
      </c>
      <c r="E52" s="13" t="str">
        <f>Calculations!C26</f>
        <v>Residential</v>
      </c>
      <c r="F52" s="13" t="s">
        <v>150</v>
      </c>
      <c r="G52" s="34">
        <f>Calculations!D26</f>
        <v>1.2621199999999999</v>
      </c>
      <c r="H52" s="34">
        <f>Calculations!H26</f>
        <v>1.2621199999999999</v>
      </c>
      <c r="I52" s="34">
        <f>Calculations!L26</f>
        <v>100</v>
      </c>
      <c r="J52" s="34">
        <f>Calculations!G26</f>
        <v>0</v>
      </c>
      <c r="K52" s="34">
        <f>Calculations!K26</f>
        <v>0</v>
      </c>
      <c r="L52" s="34">
        <f>Calculations!F26</f>
        <v>0</v>
      </c>
      <c r="M52" s="34">
        <f>Calculations!J26</f>
        <v>0</v>
      </c>
      <c r="N52" s="34">
        <f>Calculations!E26</f>
        <v>0</v>
      </c>
      <c r="O52" s="34">
        <f>Calculations!I26</f>
        <v>0</v>
      </c>
      <c r="P52" s="34">
        <f>Calculations!Q26</f>
        <v>0</v>
      </c>
      <c r="Q52" s="34">
        <f>Calculations!V26</f>
        <v>0</v>
      </c>
      <c r="R52" s="34">
        <f>Calculations!O26</f>
        <v>0</v>
      </c>
      <c r="S52" s="34">
        <f>Calculations!T26</f>
        <v>0</v>
      </c>
      <c r="T52" s="34">
        <f>Calculations!M26</f>
        <v>0</v>
      </c>
      <c r="U52" s="34">
        <f>Calculations!R26</f>
        <v>0</v>
      </c>
      <c r="V52" s="26" t="s">
        <v>150</v>
      </c>
      <c r="W52" s="26" t="s">
        <v>151</v>
      </c>
      <c r="X52" s="25" t="s">
        <v>155</v>
      </c>
      <c r="Y52" s="33" t="s">
        <v>161</v>
      </c>
      <c r="Z52" s="13" t="s">
        <v>163</v>
      </c>
    </row>
    <row r="53" spans="2:27" ht="12.75" customHeight="1" x14ac:dyDescent="0.2">
      <c r="B53" s="13" t="str">
        <f>Calculations!A27</f>
        <v>LPL6**</v>
      </c>
      <c r="C53" s="49">
        <v>71</v>
      </c>
      <c r="D53" s="13" t="str">
        <f>Calculations!B27</f>
        <v>Land behind Brockleymoor, Plumpton</v>
      </c>
      <c r="E53" s="13" t="str">
        <f>Calculations!C27</f>
        <v>Residential</v>
      </c>
      <c r="F53" s="13" t="s">
        <v>150</v>
      </c>
      <c r="G53" s="34">
        <f>Calculations!D27</f>
        <v>1.4032</v>
      </c>
      <c r="H53" s="34">
        <f>Calculations!H27</f>
        <v>1.4032</v>
      </c>
      <c r="I53" s="34">
        <f>Calculations!L27</f>
        <v>100</v>
      </c>
      <c r="J53" s="34">
        <f>Calculations!G27</f>
        <v>0</v>
      </c>
      <c r="K53" s="34">
        <f>Calculations!K27</f>
        <v>0</v>
      </c>
      <c r="L53" s="34">
        <f>Calculations!F27</f>
        <v>0</v>
      </c>
      <c r="M53" s="34">
        <f>Calculations!J27</f>
        <v>0</v>
      </c>
      <c r="N53" s="34">
        <f>Calculations!E27</f>
        <v>0</v>
      </c>
      <c r="O53" s="34">
        <f>Calculations!I27</f>
        <v>0</v>
      </c>
      <c r="P53" s="34">
        <f>Calculations!Q27</f>
        <v>0</v>
      </c>
      <c r="Q53" s="34">
        <f>Calculations!V27</f>
        <v>0</v>
      </c>
      <c r="R53" s="34">
        <f>Calculations!O27</f>
        <v>0</v>
      </c>
      <c r="S53" s="34">
        <f>Calculations!T27</f>
        <v>0</v>
      </c>
      <c r="T53" s="34">
        <f>Calculations!M27</f>
        <v>0</v>
      </c>
      <c r="U53" s="34">
        <f>Calculations!R27</f>
        <v>0</v>
      </c>
      <c r="V53" s="26" t="s">
        <v>150</v>
      </c>
      <c r="W53" s="26" t="s">
        <v>151</v>
      </c>
      <c r="X53" s="25" t="s">
        <v>155</v>
      </c>
      <c r="Y53" s="33" t="s">
        <v>161</v>
      </c>
      <c r="Z53" s="13" t="s">
        <v>163</v>
      </c>
    </row>
    <row r="54" spans="2:27" ht="12.75" customHeight="1" x14ac:dyDescent="0.2">
      <c r="B54" s="13" t="str">
        <f>Calculations!A28</f>
        <v>LSH1*</v>
      </c>
      <c r="C54" s="49">
        <v>181</v>
      </c>
      <c r="D54" s="13" t="str">
        <f>Calculations!B28</f>
        <v>West Lane, Shap</v>
      </c>
      <c r="E54" s="13" t="str">
        <f>Calculations!C28</f>
        <v>Residential</v>
      </c>
      <c r="F54" s="13" t="s">
        <v>150</v>
      </c>
      <c r="G54" s="34">
        <f>Calculations!D28</f>
        <v>0.27304699999999998</v>
      </c>
      <c r="H54" s="34">
        <f>Calculations!H28</f>
        <v>0.27304699999999998</v>
      </c>
      <c r="I54" s="34">
        <f>Calculations!L28</f>
        <v>100</v>
      </c>
      <c r="J54" s="34">
        <f>Calculations!G28</f>
        <v>0</v>
      </c>
      <c r="K54" s="34">
        <f>Calculations!K28</f>
        <v>0</v>
      </c>
      <c r="L54" s="34">
        <f>Calculations!F28</f>
        <v>0</v>
      </c>
      <c r="M54" s="34">
        <f>Calculations!J28</f>
        <v>0</v>
      </c>
      <c r="N54" s="34">
        <f>Calculations!E28</f>
        <v>0</v>
      </c>
      <c r="O54" s="34">
        <f>Calculations!I28</f>
        <v>0</v>
      </c>
      <c r="P54" s="34">
        <f>Calculations!Q28</f>
        <v>3.1748819999999997E-2</v>
      </c>
      <c r="Q54" s="34">
        <f>Calculations!V28</f>
        <v>11.627602573915846</v>
      </c>
      <c r="R54" s="34">
        <f>Calculations!O28</f>
        <v>1.600002E-2</v>
      </c>
      <c r="S54" s="34">
        <f>Calculations!T28</f>
        <v>5.8598043560266184</v>
      </c>
      <c r="T54" s="34">
        <f>Calculations!M28</f>
        <v>0</v>
      </c>
      <c r="U54" s="34">
        <f>Calculations!R28</f>
        <v>0</v>
      </c>
      <c r="V54" s="26" t="s">
        <v>150</v>
      </c>
      <c r="W54" s="26" t="s">
        <v>151</v>
      </c>
      <c r="X54" s="25" t="s">
        <v>155</v>
      </c>
      <c r="Y54" s="33" t="s">
        <v>161</v>
      </c>
      <c r="Z54" s="13" t="s">
        <v>163</v>
      </c>
    </row>
    <row r="55" spans="2:27" ht="12.75" customHeight="1" x14ac:dyDescent="0.2">
      <c r="B55" s="13" t="str">
        <f>Calculations!A29</f>
        <v>LSH13*</v>
      </c>
      <c r="C55" s="49">
        <v>181</v>
      </c>
      <c r="D55" s="13" t="str">
        <f>Calculations!B29</f>
        <v>Land behind Carl Lofts, Shap</v>
      </c>
      <c r="E55" s="13" t="str">
        <f>Calculations!C29</f>
        <v>Residential</v>
      </c>
      <c r="F55" s="13" t="s">
        <v>150</v>
      </c>
      <c r="G55" s="34">
        <f>Calculations!D29</f>
        <v>0.66168800000000005</v>
      </c>
      <c r="H55" s="34">
        <f>Calculations!H29</f>
        <v>0.66168800000000005</v>
      </c>
      <c r="I55" s="34">
        <f>Calculations!L29</f>
        <v>100</v>
      </c>
      <c r="J55" s="34">
        <f>Calculations!G29</f>
        <v>0</v>
      </c>
      <c r="K55" s="34">
        <f>Calculations!K29</f>
        <v>0</v>
      </c>
      <c r="L55" s="34">
        <f>Calculations!F29</f>
        <v>0</v>
      </c>
      <c r="M55" s="34">
        <f>Calculations!J29</f>
        <v>0</v>
      </c>
      <c r="N55" s="34">
        <f>Calculations!E29</f>
        <v>0</v>
      </c>
      <c r="O55" s="34">
        <f>Calculations!I29</f>
        <v>0</v>
      </c>
      <c r="P55" s="34">
        <f>Calculations!Q29</f>
        <v>0</v>
      </c>
      <c r="Q55" s="34">
        <f>Calculations!V29</f>
        <v>0</v>
      </c>
      <c r="R55" s="34">
        <f>Calculations!O29</f>
        <v>0</v>
      </c>
      <c r="S55" s="34">
        <f>Calculations!T29</f>
        <v>0</v>
      </c>
      <c r="T55" s="34">
        <f>Calculations!M29</f>
        <v>0</v>
      </c>
      <c r="U55" s="34">
        <f>Calculations!R29</f>
        <v>0</v>
      </c>
      <c r="V55" s="26" t="s">
        <v>150</v>
      </c>
      <c r="W55" s="26" t="s">
        <v>151</v>
      </c>
      <c r="X55" s="25" t="s">
        <v>156</v>
      </c>
      <c r="Y55" s="33" t="s">
        <v>162</v>
      </c>
      <c r="Z55" s="13" t="s">
        <v>163</v>
      </c>
    </row>
    <row r="56" spans="2:27" ht="12.75" customHeight="1" x14ac:dyDescent="0.2">
      <c r="B56" s="13" t="str">
        <f>Calculations!A30</f>
        <v>LSH14*</v>
      </c>
      <c r="C56" s="49">
        <v>15</v>
      </c>
      <c r="D56" s="13" t="str">
        <f>Calculations!B30</f>
        <v>Land adjacent Health Centre, Shap</v>
      </c>
      <c r="E56" s="13" t="str">
        <f>Calculations!C30</f>
        <v>Residential</v>
      </c>
      <c r="F56" s="13" t="s">
        <v>150</v>
      </c>
      <c r="G56" s="34">
        <f>Calculations!D30</f>
        <v>0.173176</v>
      </c>
      <c r="H56" s="34">
        <f>Calculations!H30</f>
        <v>0.173176</v>
      </c>
      <c r="I56" s="34">
        <f>Calculations!L30</f>
        <v>100</v>
      </c>
      <c r="J56" s="34">
        <f>Calculations!G30</f>
        <v>0</v>
      </c>
      <c r="K56" s="34">
        <f>Calculations!K30</f>
        <v>0</v>
      </c>
      <c r="L56" s="34">
        <f>Calculations!F30</f>
        <v>0</v>
      </c>
      <c r="M56" s="34">
        <f>Calculations!J30</f>
        <v>0</v>
      </c>
      <c r="N56" s="34">
        <f>Calculations!E30</f>
        <v>0</v>
      </c>
      <c r="O56" s="34">
        <f>Calculations!I30</f>
        <v>0</v>
      </c>
      <c r="P56" s="34">
        <f>Calculations!Q30</f>
        <v>0</v>
      </c>
      <c r="Q56" s="34">
        <f>Calculations!V30</f>
        <v>0</v>
      </c>
      <c r="R56" s="34">
        <f>Calculations!O30</f>
        <v>0</v>
      </c>
      <c r="S56" s="34">
        <f>Calculations!T30</f>
        <v>0</v>
      </c>
      <c r="T56" s="34">
        <f>Calculations!M30</f>
        <v>0</v>
      </c>
      <c r="U56" s="34">
        <f>Calculations!R30</f>
        <v>0</v>
      </c>
      <c r="V56" s="26" t="s">
        <v>150</v>
      </c>
      <c r="W56" s="26" t="s">
        <v>151</v>
      </c>
      <c r="X56" s="25" t="s">
        <v>156</v>
      </c>
      <c r="Y56" s="33" t="s">
        <v>162</v>
      </c>
      <c r="Z56" s="13" t="s">
        <v>163</v>
      </c>
    </row>
    <row r="57" spans="2:27" ht="12.75" customHeight="1" x14ac:dyDescent="0.2">
      <c r="B57" s="13" t="str">
        <f>Calculations!A31</f>
        <v>LSH16*</v>
      </c>
      <c r="C57" s="49">
        <v>181</v>
      </c>
      <c r="D57" s="13" t="str">
        <f>Calculations!B31</f>
        <v>Former Food Factory, Shap</v>
      </c>
      <c r="E57" s="13" t="str">
        <f>Calculations!C31</f>
        <v>Residential</v>
      </c>
      <c r="F57" s="13" t="s">
        <v>150</v>
      </c>
      <c r="G57" s="34">
        <f>Calculations!D31</f>
        <v>0.63104499999999997</v>
      </c>
      <c r="H57" s="34">
        <f>Calculations!H31</f>
        <v>0.63104499999999997</v>
      </c>
      <c r="I57" s="34">
        <f>Calculations!L31</f>
        <v>100</v>
      </c>
      <c r="J57" s="34">
        <f>Calculations!G31</f>
        <v>0</v>
      </c>
      <c r="K57" s="34">
        <f>Calculations!K31</f>
        <v>0</v>
      </c>
      <c r="L57" s="34">
        <f>Calculations!F31</f>
        <v>0</v>
      </c>
      <c r="M57" s="34">
        <f>Calculations!J31</f>
        <v>0</v>
      </c>
      <c r="N57" s="34">
        <f>Calculations!E31</f>
        <v>0</v>
      </c>
      <c r="O57" s="34">
        <f>Calculations!I31</f>
        <v>0</v>
      </c>
      <c r="P57" s="34">
        <f>Calculations!Q31</f>
        <v>7.8814399999999995E-5</v>
      </c>
      <c r="Q57" s="34">
        <f>Calculations!V31</f>
        <v>1.2489505502777141E-2</v>
      </c>
      <c r="R57" s="34">
        <f>Calculations!O31</f>
        <v>0</v>
      </c>
      <c r="S57" s="34">
        <f>Calculations!T31</f>
        <v>0</v>
      </c>
      <c r="T57" s="34">
        <f>Calculations!M31</f>
        <v>0</v>
      </c>
      <c r="U57" s="34">
        <f>Calculations!R31</f>
        <v>0</v>
      </c>
      <c r="V57" s="26" t="s">
        <v>150</v>
      </c>
      <c r="W57" s="26" t="s">
        <v>151</v>
      </c>
      <c r="X57" s="25" t="s">
        <v>155</v>
      </c>
      <c r="Y57" s="33" t="s">
        <v>161</v>
      </c>
      <c r="Z57" s="13" t="s">
        <v>163</v>
      </c>
    </row>
    <row r="58" spans="2:27" ht="12.75" customHeight="1" x14ac:dyDescent="0.2">
      <c r="B58" s="13" t="str">
        <f>Calculations!A32</f>
        <v>LSH5*</v>
      </c>
      <c r="C58" s="49">
        <v>181</v>
      </c>
      <c r="D58" s="13" t="str">
        <f>Calculations!B32</f>
        <v>Land behind Woodville Terrace, Shap</v>
      </c>
      <c r="E58" s="13" t="str">
        <f>Calculations!C32</f>
        <v>Residential</v>
      </c>
      <c r="F58" s="13" t="s">
        <v>150</v>
      </c>
      <c r="G58" s="34">
        <f>Calculations!D32</f>
        <v>0.60139699999999996</v>
      </c>
      <c r="H58" s="34">
        <f>Calculations!H32</f>
        <v>0.60139699999999996</v>
      </c>
      <c r="I58" s="34">
        <f>Calculations!L32</f>
        <v>100</v>
      </c>
      <c r="J58" s="34">
        <f>Calculations!G32</f>
        <v>0</v>
      </c>
      <c r="K58" s="34">
        <f>Calculations!K32</f>
        <v>0</v>
      </c>
      <c r="L58" s="34">
        <f>Calculations!F32</f>
        <v>0</v>
      </c>
      <c r="M58" s="34">
        <f>Calculations!J32</f>
        <v>0</v>
      </c>
      <c r="N58" s="34">
        <f>Calculations!E32</f>
        <v>0</v>
      </c>
      <c r="O58" s="34">
        <f>Calculations!I32</f>
        <v>0</v>
      </c>
      <c r="P58" s="34">
        <f>Calculations!Q32</f>
        <v>2.5584699999999998E-2</v>
      </c>
      <c r="Q58" s="34">
        <f>Calculations!V32</f>
        <v>4.2542114443537296</v>
      </c>
      <c r="R58" s="34">
        <f>Calculations!O32</f>
        <v>0</v>
      </c>
      <c r="S58" s="34">
        <f>Calculations!T32</f>
        <v>0</v>
      </c>
      <c r="T58" s="34">
        <f>Calculations!M32</f>
        <v>0</v>
      </c>
      <c r="U58" s="34">
        <f>Calculations!R32</f>
        <v>0</v>
      </c>
      <c r="V58" s="26" t="s">
        <v>150</v>
      </c>
      <c r="W58" s="26" t="s">
        <v>151</v>
      </c>
      <c r="X58" s="25" t="s">
        <v>155</v>
      </c>
      <c r="Y58" s="33" t="s">
        <v>161</v>
      </c>
      <c r="Z58" s="13" t="s">
        <v>163</v>
      </c>
    </row>
    <row r="59" spans="2:27" ht="12.75" customHeight="1" x14ac:dyDescent="0.2">
      <c r="B59" s="13" t="str">
        <f>Calculations!A33</f>
        <v>LST9**</v>
      </c>
      <c r="C59" s="49">
        <v>131</v>
      </c>
      <c r="D59" s="13" t="str">
        <f>Calculations!B33</f>
        <v>Land adjacent Fairbank, Stainton</v>
      </c>
      <c r="E59" s="13" t="str">
        <f>Calculations!C33</f>
        <v>Residential</v>
      </c>
      <c r="F59" s="13" t="s">
        <v>150</v>
      </c>
      <c r="G59" s="34">
        <f>Calculations!D33</f>
        <v>1.5700099999999999</v>
      </c>
      <c r="H59" s="34">
        <f>Calculations!H33</f>
        <v>1.5700099999999999</v>
      </c>
      <c r="I59" s="34">
        <f>Calculations!L33</f>
        <v>100</v>
      </c>
      <c r="J59" s="34">
        <f>Calculations!G33</f>
        <v>0</v>
      </c>
      <c r="K59" s="34">
        <f>Calculations!K33</f>
        <v>0</v>
      </c>
      <c r="L59" s="34">
        <f>Calculations!F33</f>
        <v>0</v>
      </c>
      <c r="M59" s="34">
        <f>Calculations!J33</f>
        <v>0</v>
      </c>
      <c r="N59" s="34">
        <f>Calculations!E33</f>
        <v>0</v>
      </c>
      <c r="O59" s="34">
        <f>Calculations!I33</f>
        <v>0</v>
      </c>
      <c r="P59" s="34">
        <f>Calculations!Q33</f>
        <v>4.0985000000000001E-2</v>
      </c>
      <c r="Q59" s="34">
        <f>Calculations!V33</f>
        <v>2.6104929267966446</v>
      </c>
      <c r="R59" s="34">
        <f>Calculations!O33</f>
        <v>0</v>
      </c>
      <c r="S59" s="34">
        <f>Calculations!T33</f>
        <v>0</v>
      </c>
      <c r="T59" s="34">
        <f>Calculations!M33</f>
        <v>0</v>
      </c>
      <c r="U59" s="34">
        <f>Calculations!R33</f>
        <v>0</v>
      </c>
      <c r="V59" s="26" t="s">
        <v>150</v>
      </c>
      <c r="W59" s="26" t="s">
        <v>151</v>
      </c>
      <c r="X59" s="25" t="s">
        <v>155</v>
      </c>
      <c r="Y59" s="33" t="s">
        <v>161</v>
      </c>
      <c r="Z59" s="13" t="s">
        <v>163</v>
      </c>
    </row>
    <row r="60" spans="2:27" ht="12.75" customHeight="1" x14ac:dyDescent="0.2">
      <c r="B60" s="13" t="str">
        <f>Calculations!A34</f>
        <v>LTE5a*</v>
      </c>
      <c r="C60" s="49">
        <v>187</v>
      </c>
      <c r="D60" s="13" t="str">
        <f>Calculations!B34</f>
        <v>Land adjacent Cross Keys, Tebay</v>
      </c>
      <c r="E60" s="13" t="str">
        <f>Calculations!C34</f>
        <v>Residential</v>
      </c>
      <c r="F60" s="13" t="s">
        <v>150</v>
      </c>
      <c r="G60" s="34">
        <f>Calculations!D34</f>
        <v>0.39136900000000002</v>
      </c>
      <c r="H60" s="34">
        <f>Calculations!H34</f>
        <v>0.39136900000000002</v>
      </c>
      <c r="I60" s="34">
        <f>Calculations!L34</f>
        <v>100</v>
      </c>
      <c r="J60" s="34">
        <f>Calculations!G34</f>
        <v>0</v>
      </c>
      <c r="K60" s="34">
        <f>Calculations!K34</f>
        <v>0</v>
      </c>
      <c r="L60" s="34">
        <f>Calculations!F34</f>
        <v>0</v>
      </c>
      <c r="M60" s="34">
        <f>Calculations!J34</f>
        <v>0</v>
      </c>
      <c r="N60" s="34">
        <f>Calculations!E34</f>
        <v>0</v>
      </c>
      <c r="O60" s="34">
        <f>Calculations!I34</f>
        <v>0</v>
      </c>
      <c r="P60" s="34">
        <f>Calculations!Q34</f>
        <v>0</v>
      </c>
      <c r="Q60" s="34">
        <f>Calculations!V34</f>
        <v>0</v>
      </c>
      <c r="R60" s="34">
        <f>Calculations!O34</f>
        <v>0</v>
      </c>
      <c r="S60" s="34">
        <f>Calculations!T34</f>
        <v>0</v>
      </c>
      <c r="T60" s="34">
        <f>Calculations!M34</f>
        <v>0</v>
      </c>
      <c r="U60" s="34">
        <f>Calculations!R34</f>
        <v>0</v>
      </c>
      <c r="V60" s="26" t="s">
        <v>150</v>
      </c>
      <c r="W60" s="26" t="s">
        <v>151</v>
      </c>
      <c r="X60" s="25" t="s">
        <v>156</v>
      </c>
      <c r="Y60" s="33" t="s">
        <v>162</v>
      </c>
      <c r="Z60" s="13" t="s">
        <v>163</v>
      </c>
    </row>
    <row r="61" spans="2:27" ht="12.75" customHeight="1" x14ac:dyDescent="0.2">
      <c r="B61" s="13" t="str">
        <f>Calculations!A35</f>
        <v>LTE6*</v>
      </c>
      <c r="C61" s="49">
        <v>187</v>
      </c>
      <c r="D61" s="13" t="str">
        <f>Calculations!B35</f>
        <v>Land adjacent to Church Rise, Tebay</v>
      </c>
      <c r="E61" s="13" t="str">
        <f>Calculations!C35</f>
        <v>Residential</v>
      </c>
      <c r="F61" s="13" t="s">
        <v>150</v>
      </c>
      <c r="G61" s="34">
        <f>Calculations!D35</f>
        <v>0.63449999999999995</v>
      </c>
      <c r="H61" s="34">
        <f>Calculations!H35</f>
        <v>0.63449999999999995</v>
      </c>
      <c r="I61" s="34">
        <f>Calculations!L35</f>
        <v>100</v>
      </c>
      <c r="J61" s="34">
        <f>Calculations!G35</f>
        <v>0</v>
      </c>
      <c r="K61" s="34">
        <f>Calculations!K35</f>
        <v>0</v>
      </c>
      <c r="L61" s="34">
        <f>Calculations!F35</f>
        <v>0</v>
      </c>
      <c r="M61" s="34">
        <f>Calculations!J35</f>
        <v>0</v>
      </c>
      <c r="N61" s="34">
        <f>Calculations!E35</f>
        <v>0</v>
      </c>
      <c r="O61" s="34">
        <f>Calculations!I35</f>
        <v>0</v>
      </c>
      <c r="P61" s="34">
        <f>Calculations!Q35</f>
        <v>0</v>
      </c>
      <c r="Q61" s="34">
        <f>Calculations!V35</f>
        <v>0</v>
      </c>
      <c r="R61" s="34">
        <f>Calculations!O35</f>
        <v>0</v>
      </c>
      <c r="S61" s="34">
        <f>Calculations!T35</f>
        <v>0</v>
      </c>
      <c r="T61" s="34">
        <f>Calculations!M35</f>
        <v>0</v>
      </c>
      <c r="U61" s="34">
        <f>Calculations!R35</f>
        <v>0</v>
      </c>
      <c r="V61" s="26" t="s">
        <v>150</v>
      </c>
      <c r="W61" s="26" t="s">
        <v>151</v>
      </c>
      <c r="X61" s="25" t="s">
        <v>156</v>
      </c>
      <c r="Y61" s="33" t="s">
        <v>162</v>
      </c>
      <c r="Z61" s="13" t="s">
        <v>163</v>
      </c>
    </row>
    <row r="62" spans="2:27" ht="12.75" customHeight="1" x14ac:dyDescent="0.2">
      <c r="B62" s="13" t="str">
        <f>Calculations!A36</f>
        <v>N1a*</v>
      </c>
      <c r="C62" s="49" t="s">
        <v>171</v>
      </c>
      <c r="D62" s="13" t="str">
        <f>Calculations!B36</f>
        <v>Salkeld Road, Penrith</v>
      </c>
      <c r="E62" s="13" t="str">
        <f>Calculations!C36</f>
        <v>Residential</v>
      </c>
      <c r="F62" s="13" t="s">
        <v>150</v>
      </c>
      <c r="G62" s="34">
        <f>Calculations!D36</f>
        <v>9.5699100000000001</v>
      </c>
      <c r="H62" s="34">
        <f>Calculations!H36</f>
        <v>9.5699100000000001</v>
      </c>
      <c r="I62" s="34">
        <f>Calculations!L36</f>
        <v>100</v>
      </c>
      <c r="J62" s="34">
        <f>Calculations!G36</f>
        <v>0</v>
      </c>
      <c r="K62" s="34">
        <f>Calculations!K36</f>
        <v>0</v>
      </c>
      <c r="L62" s="34">
        <f>Calculations!F36</f>
        <v>0</v>
      </c>
      <c r="M62" s="34">
        <f>Calculations!J36</f>
        <v>0</v>
      </c>
      <c r="N62" s="34">
        <f>Calculations!E36</f>
        <v>0</v>
      </c>
      <c r="O62" s="34">
        <f>Calculations!I36</f>
        <v>0</v>
      </c>
      <c r="P62" s="34">
        <f>Calculations!Q36</f>
        <v>0</v>
      </c>
      <c r="Q62" s="34">
        <f>Calculations!V36</f>
        <v>0</v>
      </c>
      <c r="R62" s="34">
        <f>Calculations!O36</f>
        <v>0</v>
      </c>
      <c r="S62" s="34">
        <f>Calculations!T36</f>
        <v>0</v>
      </c>
      <c r="T62" s="34">
        <f>Calculations!M36</f>
        <v>0</v>
      </c>
      <c r="U62" s="34">
        <f>Calculations!R36</f>
        <v>0</v>
      </c>
      <c r="V62" s="26" t="s">
        <v>150</v>
      </c>
      <c r="W62" s="26" t="s">
        <v>151</v>
      </c>
      <c r="X62" s="25" t="s">
        <v>155</v>
      </c>
      <c r="Y62" s="33" t="s">
        <v>161</v>
      </c>
      <c r="Z62" s="13" t="s">
        <v>163</v>
      </c>
    </row>
    <row r="63" spans="2:27" ht="12.75" customHeight="1" x14ac:dyDescent="0.2">
      <c r="B63" s="13" t="str">
        <f>Calculations!A37</f>
        <v>N1b*</v>
      </c>
      <c r="C63" s="49" t="s">
        <v>171</v>
      </c>
      <c r="D63" s="13" t="str">
        <f>Calculations!B37</f>
        <v>Salkeld Road (adjacent The Spinney), Penrith</v>
      </c>
      <c r="E63" s="13" t="str">
        <f>Calculations!C37</f>
        <v>Residential</v>
      </c>
      <c r="F63" s="13" t="s">
        <v>150</v>
      </c>
      <c r="G63" s="34">
        <f>Calculations!D37</f>
        <v>6.1296299999999997</v>
      </c>
      <c r="H63" s="34">
        <f>Calculations!H37</f>
        <v>6.1296299999999997</v>
      </c>
      <c r="I63" s="34">
        <f>Calculations!L37</f>
        <v>100</v>
      </c>
      <c r="J63" s="34">
        <f>Calculations!G37</f>
        <v>0</v>
      </c>
      <c r="K63" s="34">
        <f>Calculations!K37</f>
        <v>0</v>
      </c>
      <c r="L63" s="34">
        <f>Calculations!F37</f>
        <v>0</v>
      </c>
      <c r="M63" s="34">
        <f>Calculations!J37</f>
        <v>0</v>
      </c>
      <c r="N63" s="34">
        <f>Calculations!E37</f>
        <v>0</v>
      </c>
      <c r="O63" s="34">
        <f>Calculations!I37</f>
        <v>0</v>
      </c>
      <c r="P63" s="34">
        <f>Calculations!Q37</f>
        <v>0</v>
      </c>
      <c r="Q63" s="34">
        <f>Calculations!V37</f>
        <v>0</v>
      </c>
      <c r="R63" s="34">
        <f>Calculations!O37</f>
        <v>0</v>
      </c>
      <c r="S63" s="34">
        <f>Calculations!T37</f>
        <v>0</v>
      </c>
      <c r="T63" s="34">
        <f>Calculations!M37</f>
        <v>0</v>
      </c>
      <c r="U63" s="34">
        <f>Calculations!R37</f>
        <v>0</v>
      </c>
      <c r="V63" s="26" t="s">
        <v>150</v>
      </c>
      <c r="W63" s="26" t="s">
        <v>151</v>
      </c>
      <c r="X63" s="25" t="s">
        <v>155</v>
      </c>
      <c r="Y63" s="33" t="s">
        <v>161</v>
      </c>
      <c r="Z63" s="13" t="s">
        <v>163</v>
      </c>
      <c r="AA63" s="29"/>
    </row>
    <row r="64" spans="2:27" ht="12.75" customHeight="1" x14ac:dyDescent="0.2">
      <c r="B64" s="13" t="str">
        <f>Calculations!A38</f>
        <v>N1b (P31)**</v>
      </c>
      <c r="C64" s="49" t="s">
        <v>171</v>
      </c>
      <c r="D64" s="13" t="str">
        <f>Calculations!B38</f>
        <v>Salkeld Road / Fairhill Greenfield Extension - Field 6, Penrith</v>
      </c>
      <c r="E64" s="13" t="str">
        <f>Calculations!C38</f>
        <v>Residential</v>
      </c>
      <c r="F64" s="13" t="s">
        <v>150</v>
      </c>
      <c r="G64" s="34">
        <f>Calculations!D38</f>
        <v>3.5247700000000002</v>
      </c>
      <c r="H64" s="34">
        <f>Calculations!H38</f>
        <v>3.5247700000000002</v>
      </c>
      <c r="I64" s="34">
        <f>Calculations!L38</f>
        <v>100</v>
      </c>
      <c r="J64" s="34">
        <f>Calculations!G38</f>
        <v>0</v>
      </c>
      <c r="K64" s="34">
        <f>Calculations!K38</f>
        <v>0</v>
      </c>
      <c r="L64" s="34">
        <f>Calculations!F38</f>
        <v>0</v>
      </c>
      <c r="M64" s="34">
        <f>Calculations!J38</f>
        <v>0</v>
      </c>
      <c r="N64" s="34">
        <f>Calculations!E38</f>
        <v>0</v>
      </c>
      <c r="O64" s="34">
        <f>Calculations!I38</f>
        <v>0</v>
      </c>
      <c r="P64" s="34">
        <f>Calculations!Q38</f>
        <v>0.18413818440352001</v>
      </c>
      <c r="Q64" s="34">
        <f>Calculations!V38</f>
        <v>5.2241191454625406</v>
      </c>
      <c r="R64" s="34">
        <f>Calculations!O38</f>
        <v>6.754218440352E-2</v>
      </c>
      <c r="S64" s="34">
        <f>Calculations!T38</f>
        <v>1.916215367343685</v>
      </c>
      <c r="T64" s="34">
        <f>Calculations!M38</f>
        <v>5.9620214403399999E-2</v>
      </c>
      <c r="U64" s="34">
        <f>Calculations!R38</f>
        <v>1.6914639651211285</v>
      </c>
      <c r="V64" s="26" t="s">
        <v>150</v>
      </c>
      <c r="W64" s="26" t="s">
        <v>151</v>
      </c>
      <c r="X64" s="25" t="s">
        <v>155</v>
      </c>
      <c r="Y64" s="33" t="s">
        <v>161</v>
      </c>
      <c r="Z64" s="13" t="s">
        <v>163</v>
      </c>
    </row>
    <row r="65" spans="2:27" ht="12.75" customHeight="1" x14ac:dyDescent="0.2">
      <c r="B65" s="13" t="str">
        <f>Calculations!A39</f>
        <v>N2*</v>
      </c>
      <c r="C65" s="49">
        <v>102</v>
      </c>
      <c r="D65" s="13" t="str">
        <f>Calculations!B39</f>
        <v>White Ox Farm (north-east), Penrith</v>
      </c>
      <c r="E65" s="13" t="str">
        <f>Calculations!C39</f>
        <v>Residential</v>
      </c>
      <c r="F65" s="13" t="s">
        <v>150</v>
      </c>
      <c r="G65" s="34">
        <f>Calculations!D39</f>
        <v>1.6424099999999999</v>
      </c>
      <c r="H65" s="34">
        <f>Calculations!H39</f>
        <v>1.6424099999999999</v>
      </c>
      <c r="I65" s="34">
        <f>Calculations!L39</f>
        <v>100</v>
      </c>
      <c r="J65" s="34">
        <f>Calculations!G39</f>
        <v>0</v>
      </c>
      <c r="K65" s="34">
        <f>Calculations!K39</f>
        <v>0</v>
      </c>
      <c r="L65" s="34">
        <f>Calculations!F39</f>
        <v>0</v>
      </c>
      <c r="M65" s="34">
        <f>Calculations!J39</f>
        <v>0</v>
      </c>
      <c r="N65" s="34">
        <f>Calculations!E39</f>
        <v>0</v>
      </c>
      <c r="O65" s="34">
        <f>Calculations!I39</f>
        <v>0</v>
      </c>
      <c r="P65" s="34">
        <f>Calculations!Q39</f>
        <v>0</v>
      </c>
      <c r="Q65" s="34">
        <f>Calculations!V39</f>
        <v>0</v>
      </c>
      <c r="R65" s="34">
        <f>Calculations!O39</f>
        <v>0</v>
      </c>
      <c r="S65" s="34">
        <f>Calculations!T39</f>
        <v>0</v>
      </c>
      <c r="T65" s="34">
        <f>Calculations!M39</f>
        <v>0</v>
      </c>
      <c r="U65" s="34">
        <f>Calculations!R39</f>
        <v>0</v>
      </c>
      <c r="V65" s="26" t="s">
        <v>150</v>
      </c>
      <c r="W65" s="26" t="s">
        <v>151</v>
      </c>
      <c r="X65" s="25" t="s">
        <v>155</v>
      </c>
      <c r="Y65" s="33" t="s">
        <v>161</v>
      </c>
      <c r="Z65" s="13" t="s">
        <v>163</v>
      </c>
      <c r="AA65" s="29"/>
    </row>
    <row r="66" spans="2:27" ht="12.75" customHeight="1" x14ac:dyDescent="0.2">
      <c r="B66" s="13" t="str">
        <f>Calculations!A40</f>
        <v>N2*</v>
      </c>
      <c r="C66" s="49">
        <v>102</v>
      </c>
      <c r="D66" s="13" t="str">
        <f>Calculations!B40</f>
        <v>White Ox Farm (south-east), Penrith</v>
      </c>
      <c r="E66" s="13" t="str">
        <f>Calculations!C40</f>
        <v>Residential</v>
      </c>
      <c r="F66" s="13" t="s">
        <v>150</v>
      </c>
      <c r="G66" s="34">
        <f>Calculations!D40</f>
        <v>2.46774</v>
      </c>
      <c r="H66" s="34">
        <f>Calculations!H40</f>
        <v>2.46774</v>
      </c>
      <c r="I66" s="34">
        <f>Calculations!L40</f>
        <v>100</v>
      </c>
      <c r="J66" s="34">
        <f>Calculations!G40</f>
        <v>0</v>
      </c>
      <c r="K66" s="34">
        <f>Calculations!K40</f>
        <v>0</v>
      </c>
      <c r="L66" s="34">
        <f>Calculations!F40</f>
        <v>0</v>
      </c>
      <c r="M66" s="34">
        <f>Calculations!J40</f>
        <v>0</v>
      </c>
      <c r="N66" s="34">
        <f>Calculations!E40</f>
        <v>0</v>
      </c>
      <c r="O66" s="34">
        <f>Calculations!I40</f>
        <v>0</v>
      </c>
      <c r="P66" s="34">
        <f>Calculations!Q40</f>
        <v>0</v>
      </c>
      <c r="Q66" s="34">
        <f>Calculations!V40</f>
        <v>0</v>
      </c>
      <c r="R66" s="34">
        <f>Calculations!O40</f>
        <v>0</v>
      </c>
      <c r="S66" s="34">
        <f>Calculations!T40</f>
        <v>0</v>
      </c>
      <c r="T66" s="34">
        <f>Calculations!M40</f>
        <v>0</v>
      </c>
      <c r="U66" s="34">
        <f>Calculations!R40</f>
        <v>0</v>
      </c>
      <c r="V66" s="26" t="s">
        <v>150</v>
      </c>
      <c r="W66" s="26" t="s">
        <v>151</v>
      </c>
      <c r="X66" s="25" t="s">
        <v>155</v>
      </c>
      <c r="Y66" s="33" t="s">
        <v>161</v>
      </c>
      <c r="Z66" s="13" t="s">
        <v>163</v>
      </c>
    </row>
    <row r="67" spans="2:27" ht="12.75" customHeight="1" x14ac:dyDescent="0.2">
      <c r="B67" s="13" t="str">
        <f>Calculations!A41</f>
        <v>N3*</v>
      </c>
      <c r="C67" s="49">
        <v>102</v>
      </c>
      <c r="D67" s="13" t="str">
        <f>Calculations!B41</f>
        <v>Raiselands, Penrith</v>
      </c>
      <c r="E67" s="13" t="str">
        <f>Calculations!C41</f>
        <v>Residential</v>
      </c>
      <c r="F67" s="13" t="s">
        <v>150</v>
      </c>
      <c r="G67" s="34">
        <f>Calculations!D41</f>
        <v>3.1989399999999999</v>
      </c>
      <c r="H67" s="34">
        <f>Calculations!H41</f>
        <v>3.1989399999999999</v>
      </c>
      <c r="I67" s="34">
        <f>Calculations!L41</f>
        <v>100</v>
      </c>
      <c r="J67" s="34">
        <f>Calculations!G41</f>
        <v>0</v>
      </c>
      <c r="K67" s="34">
        <f>Calculations!K41</f>
        <v>0</v>
      </c>
      <c r="L67" s="34">
        <f>Calculations!F41</f>
        <v>0</v>
      </c>
      <c r="M67" s="34">
        <f>Calculations!J41</f>
        <v>0</v>
      </c>
      <c r="N67" s="34">
        <f>Calculations!E41</f>
        <v>0</v>
      </c>
      <c r="O67" s="34">
        <f>Calculations!I41</f>
        <v>0</v>
      </c>
      <c r="P67" s="34">
        <f>Calculations!Q41</f>
        <v>1.05987E-4</v>
      </c>
      <c r="Q67" s="34">
        <f>Calculations!V41</f>
        <v>3.3131912445997736E-3</v>
      </c>
      <c r="R67" s="34">
        <f>Calculations!O41</f>
        <v>0</v>
      </c>
      <c r="S67" s="34">
        <f>Calculations!T41</f>
        <v>0</v>
      </c>
      <c r="T67" s="34">
        <f>Calculations!M41</f>
        <v>0</v>
      </c>
      <c r="U67" s="34">
        <f>Calculations!R41</f>
        <v>0</v>
      </c>
      <c r="V67" s="26" t="s">
        <v>150</v>
      </c>
      <c r="W67" s="26" t="s">
        <v>151</v>
      </c>
      <c r="X67" s="25" t="s">
        <v>155</v>
      </c>
      <c r="Y67" s="33" t="s">
        <v>161</v>
      </c>
      <c r="Z67" s="13" t="s">
        <v>163</v>
      </c>
    </row>
    <row r="68" spans="2:27" ht="12.75" customHeight="1" x14ac:dyDescent="0.2">
      <c r="B68" s="13" t="str">
        <f>Calculations!A42</f>
        <v>P108**</v>
      </c>
      <c r="C68" s="49" t="s">
        <v>171</v>
      </c>
      <c r="D68" s="13" t="str">
        <f>Calculations!B42</f>
        <v>Land at Green Lane, Penrith</v>
      </c>
      <c r="E68" s="13" t="str">
        <f>Calculations!C42</f>
        <v>Residential</v>
      </c>
      <c r="F68" s="13" t="s">
        <v>150</v>
      </c>
      <c r="G68" s="34">
        <f>Calculations!D42</f>
        <v>8.4400300000000001</v>
      </c>
      <c r="H68" s="34">
        <f>Calculations!H42</f>
        <v>8.4400300000000001</v>
      </c>
      <c r="I68" s="34">
        <f>Calculations!L42</f>
        <v>100</v>
      </c>
      <c r="J68" s="34">
        <f>Calculations!G42</f>
        <v>0</v>
      </c>
      <c r="K68" s="34">
        <f>Calculations!K42</f>
        <v>0</v>
      </c>
      <c r="L68" s="34">
        <f>Calculations!F42</f>
        <v>0</v>
      </c>
      <c r="M68" s="34">
        <f>Calculations!J42</f>
        <v>0</v>
      </c>
      <c r="N68" s="34">
        <f>Calculations!E42</f>
        <v>0</v>
      </c>
      <c r="O68" s="34">
        <f>Calculations!I42</f>
        <v>0</v>
      </c>
      <c r="P68" s="34">
        <f>Calculations!Q42</f>
        <v>0</v>
      </c>
      <c r="Q68" s="34">
        <f>Calculations!V42</f>
        <v>0</v>
      </c>
      <c r="R68" s="34">
        <f>Calculations!O42</f>
        <v>0</v>
      </c>
      <c r="S68" s="34">
        <f>Calculations!T42</f>
        <v>0</v>
      </c>
      <c r="T68" s="34">
        <f>Calculations!M42</f>
        <v>0</v>
      </c>
      <c r="U68" s="34">
        <f>Calculations!R42</f>
        <v>0</v>
      </c>
      <c r="V68" s="26" t="s">
        <v>150</v>
      </c>
      <c r="W68" s="26" t="s">
        <v>151</v>
      </c>
      <c r="X68" s="25" t="s">
        <v>155</v>
      </c>
      <c r="Y68" s="33" t="s">
        <v>161</v>
      </c>
      <c r="Z68" s="13" t="s">
        <v>163</v>
      </c>
    </row>
    <row r="69" spans="2:27" ht="12.75" customHeight="1" x14ac:dyDescent="0.2">
      <c r="B69" s="13" t="str">
        <f>Calculations!A43</f>
        <v>P2*</v>
      </c>
      <c r="C69" s="49">
        <v>120</v>
      </c>
      <c r="D69" s="13" t="str">
        <f>Calculations!B43</f>
        <v>Gilwilly Road, Penrith</v>
      </c>
      <c r="E69" s="13" t="str">
        <f>Calculations!C43</f>
        <v>Residential</v>
      </c>
      <c r="F69" s="13" t="s">
        <v>150</v>
      </c>
      <c r="G69" s="34">
        <f>Calculations!D43</f>
        <v>0.33088699999999999</v>
      </c>
      <c r="H69" s="34">
        <f>Calculations!H43</f>
        <v>0.33088699999999999</v>
      </c>
      <c r="I69" s="34">
        <f>Calculations!L43</f>
        <v>100</v>
      </c>
      <c r="J69" s="34">
        <f>Calculations!G43</f>
        <v>0</v>
      </c>
      <c r="K69" s="34">
        <f>Calculations!K43</f>
        <v>0</v>
      </c>
      <c r="L69" s="34">
        <f>Calculations!F43</f>
        <v>0</v>
      </c>
      <c r="M69" s="34">
        <f>Calculations!J43</f>
        <v>0</v>
      </c>
      <c r="N69" s="34">
        <f>Calculations!E43</f>
        <v>0</v>
      </c>
      <c r="O69" s="34">
        <f>Calculations!I43</f>
        <v>0</v>
      </c>
      <c r="P69" s="34">
        <f>Calculations!Q43</f>
        <v>0</v>
      </c>
      <c r="Q69" s="34">
        <f>Calculations!V43</f>
        <v>0</v>
      </c>
      <c r="R69" s="34">
        <f>Calculations!O43</f>
        <v>0</v>
      </c>
      <c r="S69" s="34">
        <f>Calculations!T43</f>
        <v>0</v>
      </c>
      <c r="T69" s="34">
        <f>Calculations!M43</f>
        <v>0</v>
      </c>
      <c r="U69" s="34">
        <f>Calculations!R43</f>
        <v>0</v>
      </c>
      <c r="V69" s="26" t="s">
        <v>150</v>
      </c>
      <c r="W69" s="26" t="s">
        <v>151</v>
      </c>
      <c r="X69" s="25" t="s">
        <v>156</v>
      </c>
      <c r="Y69" s="33" t="s">
        <v>162</v>
      </c>
      <c r="Z69" s="13" t="s">
        <v>163</v>
      </c>
    </row>
    <row r="70" spans="2:27" ht="12.75" customHeight="1" x14ac:dyDescent="0.2">
      <c r="B70" s="13" t="str">
        <f>Calculations!A44</f>
        <v>P54*</v>
      </c>
      <c r="C70" s="49">
        <v>103</v>
      </c>
      <c r="D70" s="13" t="str">
        <f>Calculations!B44</f>
        <v>Bellevue Farm, Salkeld Road, Penrith</v>
      </c>
      <c r="E70" s="13" t="str">
        <f>Calculations!C44</f>
        <v>Residential</v>
      </c>
      <c r="F70" s="13" t="s">
        <v>150</v>
      </c>
      <c r="G70" s="34">
        <f>Calculations!D44</f>
        <v>2.8044899999999999</v>
      </c>
      <c r="H70" s="34">
        <f>Calculations!H44</f>
        <v>2.8044899999999999</v>
      </c>
      <c r="I70" s="34">
        <f>Calculations!L44</f>
        <v>100</v>
      </c>
      <c r="J70" s="34">
        <f>Calculations!G44</f>
        <v>0</v>
      </c>
      <c r="K70" s="34">
        <f>Calculations!K44</f>
        <v>0</v>
      </c>
      <c r="L70" s="34">
        <f>Calculations!F44</f>
        <v>0</v>
      </c>
      <c r="M70" s="34">
        <f>Calculations!J44</f>
        <v>0</v>
      </c>
      <c r="N70" s="34">
        <f>Calculations!E44</f>
        <v>0</v>
      </c>
      <c r="O70" s="34">
        <f>Calculations!I44</f>
        <v>0</v>
      </c>
      <c r="P70" s="34">
        <f>Calculations!Q44</f>
        <v>0</v>
      </c>
      <c r="Q70" s="34">
        <f>Calculations!V44</f>
        <v>0</v>
      </c>
      <c r="R70" s="34">
        <f>Calculations!O44</f>
        <v>0</v>
      </c>
      <c r="S70" s="34">
        <f>Calculations!T44</f>
        <v>0</v>
      </c>
      <c r="T70" s="34">
        <f>Calculations!M44</f>
        <v>0</v>
      </c>
      <c r="U70" s="34">
        <f>Calculations!R44</f>
        <v>0</v>
      </c>
      <c r="V70" s="26" t="s">
        <v>150</v>
      </c>
      <c r="W70" s="26" t="s">
        <v>151</v>
      </c>
      <c r="X70" s="25" t="s">
        <v>155</v>
      </c>
      <c r="Y70" s="33" t="s">
        <v>161</v>
      </c>
      <c r="Z70" s="13" t="s">
        <v>163</v>
      </c>
    </row>
    <row r="71" spans="2:27" ht="12.75" customHeight="1" x14ac:dyDescent="0.2">
      <c r="B71" s="13" t="str">
        <f>Calculations!A45</f>
        <v>P8*</v>
      </c>
      <c r="C71" s="49">
        <v>120</v>
      </c>
      <c r="D71" s="13" t="str">
        <f>Calculations!B45</f>
        <v>Myers Lane, Norfolk Road, Penrith</v>
      </c>
      <c r="E71" s="13" t="str">
        <f>Calculations!C45</f>
        <v>Residential</v>
      </c>
      <c r="F71" s="13" t="s">
        <v>150</v>
      </c>
      <c r="G71" s="34">
        <f>Calculations!D45</f>
        <v>0.63358899999999996</v>
      </c>
      <c r="H71" s="34">
        <f>Calculations!H45</f>
        <v>0.63358899999999996</v>
      </c>
      <c r="I71" s="34">
        <f>Calculations!L45</f>
        <v>100</v>
      </c>
      <c r="J71" s="34">
        <f>Calculations!G45</f>
        <v>0</v>
      </c>
      <c r="K71" s="34">
        <f>Calculations!K45</f>
        <v>0</v>
      </c>
      <c r="L71" s="34">
        <f>Calculations!F45</f>
        <v>0</v>
      </c>
      <c r="M71" s="34">
        <f>Calculations!J45</f>
        <v>0</v>
      </c>
      <c r="N71" s="34">
        <f>Calculations!E45</f>
        <v>0</v>
      </c>
      <c r="O71" s="34">
        <f>Calculations!I45</f>
        <v>0</v>
      </c>
      <c r="P71" s="34">
        <f>Calculations!Q45</f>
        <v>0</v>
      </c>
      <c r="Q71" s="34">
        <f>Calculations!V45</f>
        <v>0</v>
      </c>
      <c r="R71" s="34">
        <f>Calculations!O45</f>
        <v>0</v>
      </c>
      <c r="S71" s="34">
        <f>Calculations!T45</f>
        <v>0</v>
      </c>
      <c r="T71" s="34">
        <f>Calculations!M45</f>
        <v>0</v>
      </c>
      <c r="U71" s="34">
        <f>Calculations!R45</f>
        <v>0</v>
      </c>
      <c r="V71" s="26" t="s">
        <v>150</v>
      </c>
      <c r="W71" s="26" t="s">
        <v>151</v>
      </c>
      <c r="X71" s="25" t="s">
        <v>156</v>
      </c>
      <c r="Y71" s="33" t="s">
        <v>162</v>
      </c>
      <c r="Z71" s="13" t="s">
        <v>163</v>
      </c>
      <c r="AA71" s="29"/>
    </row>
    <row r="72" spans="2:27" ht="12.75" customHeight="1" x14ac:dyDescent="0.2">
      <c r="B72" s="13" t="str">
        <f>Calculations!A46</f>
        <v>P93*</v>
      </c>
      <c r="C72" s="49">
        <v>120</v>
      </c>
      <c r="D72" s="13" t="str">
        <f>Calculations!B46</f>
        <v>Barn and Yard, Brunswick Road, Penrith</v>
      </c>
      <c r="E72" s="13" t="str">
        <f>Calculations!C46</f>
        <v>Residential</v>
      </c>
      <c r="F72" s="13" t="s">
        <v>150</v>
      </c>
      <c r="G72" s="34">
        <f>Calculations!D46</f>
        <v>9.8778900000000003E-2</v>
      </c>
      <c r="H72" s="34">
        <f>Calculations!H46</f>
        <v>9.8778900000000003E-2</v>
      </c>
      <c r="I72" s="34">
        <f>Calculations!L46</f>
        <v>100</v>
      </c>
      <c r="J72" s="34">
        <f>Calculations!G46</f>
        <v>0</v>
      </c>
      <c r="K72" s="34">
        <f>Calculations!K46</f>
        <v>0</v>
      </c>
      <c r="L72" s="34">
        <f>Calculations!F46</f>
        <v>0</v>
      </c>
      <c r="M72" s="34">
        <f>Calculations!J46</f>
        <v>0</v>
      </c>
      <c r="N72" s="34">
        <f>Calculations!E46</f>
        <v>0</v>
      </c>
      <c r="O72" s="34">
        <f>Calculations!I46</f>
        <v>0</v>
      </c>
      <c r="P72" s="34">
        <f>Calculations!Q46</f>
        <v>0</v>
      </c>
      <c r="Q72" s="34">
        <f>Calculations!V46</f>
        <v>0</v>
      </c>
      <c r="R72" s="34">
        <f>Calculations!O46</f>
        <v>0</v>
      </c>
      <c r="S72" s="34">
        <f>Calculations!T46</f>
        <v>0</v>
      </c>
      <c r="T72" s="34">
        <f>Calculations!M46</f>
        <v>0</v>
      </c>
      <c r="U72" s="34">
        <f>Calculations!R46</f>
        <v>0</v>
      </c>
      <c r="V72" s="26" t="s">
        <v>150</v>
      </c>
      <c r="W72" s="26" t="s">
        <v>151</v>
      </c>
      <c r="X72" s="25" t="s">
        <v>156</v>
      </c>
      <c r="Y72" s="33" t="s">
        <v>162</v>
      </c>
      <c r="Z72" s="13" t="s">
        <v>163</v>
      </c>
    </row>
    <row r="73" spans="2:27" ht="12.75" customHeight="1" x14ac:dyDescent="0.2">
      <c r="B73" s="13" t="str">
        <f>Calculations!A47</f>
        <v>P94*</v>
      </c>
      <c r="C73" s="49">
        <v>120</v>
      </c>
      <c r="D73" s="13" t="str">
        <f>Calculations!B47</f>
        <v>QEGS Annexe, Ullswater Road, Penrith</v>
      </c>
      <c r="E73" s="13" t="str">
        <f>Calculations!C47</f>
        <v>Residential</v>
      </c>
      <c r="F73" s="13" t="s">
        <v>150</v>
      </c>
      <c r="G73" s="34">
        <f>Calculations!D47</f>
        <v>0.57890200000000003</v>
      </c>
      <c r="H73" s="34">
        <f>Calculations!H47</f>
        <v>0.57890200000000003</v>
      </c>
      <c r="I73" s="34">
        <f>Calculations!L47</f>
        <v>100</v>
      </c>
      <c r="J73" s="34">
        <f>Calculations!G47</f>
        <v>0</v>
      </c>
      <c r="K73" s="34">
        <f>Calculations!K47</f>
        <v>0</v>
      </c>
      <c r="L73" s="34">
        <f>Calculations!F47</f>
        <v>0</v>
      </c>
      <c r="M73" s="34">
        <f>Calculations!J47</f>
        <v>0</v>
      </c>
      <c r="N73" s="34">
        <f>Calculations!E47</f>
        <v>0</v>
      </c>
      <c r="O73" s="34">
        <f>Calculations!I47</f>
        <v>0</v>
      </c>
      <c r="P73" s="34">
        <f>Calculations!Q47</f>
        <v>0</v>
      </c>
      <c r="Q73" s="34">
        <f>Calculations!V47</f>
        <v>0</v>
      </c>
      <c r="R73" s="34">
        <f>Calculations!O47</f>
        <v>0</v>
      </c>
      <c r="S73" s="34">
        <f>Calculations!T47</f>
        <v>0</v>
      </c>
      <c r="T73" s="34">
        <f>Calculations!M47</f>
        <v>0</v>
      </c>
      <c r="U73" s="34">
        <f>Calculations!R47</f>
        <v>0</v>
      </c>
      <c r="V73" s="26" t="s">
        <v>150</v>
      </c>
      <c r="W73" s="26" t="s">
        <v>151</v>
      </c>
      <c r="X73" s="25" t="s">
        <v>156</v>
      </c>
      <c r="Y73" s="33" t="s">
        <v>162</v>
      </c>
      <c r="Z73" s="13" t="s">
        <v>163</v>
      </c>
    </row>
    <row r="74" spans="2:27" ht="12.75" customHeight="1" x14ac:dyDescent="0.2">
      <c r="B74" s="13" t="str">
        <f>Calculations!A48</f>
        <v>JBA-H1**</v>
      </c>
      <c r="C74" s="49" t="s">
        <v>175</v>
      </c>
      <c r="D74" s="13" t="str">
        <f>Calculations!B48</f>
        <v>Land at Beacon Edge - opposite Lynwood Cottage, Penrith</v>
      </c>
      <c r="E74" s="13" t="str">
        <f>Calculations!C48</f>
        <v>Residential</v>
      </c>
      <c r="F74" s="13" t="s">
        <v>150</v>
      </c>
      <c r="G74" s="34">
        <f>Calculations!D48</f>
        <v>9.1173000000000002</v>
      </c>
      <c r="H74" s="34">
        <f>Calculations!H48</f>
        <v>9.1173000000000002</v>
      </c>
      <c r="I74" s="34">
        <f>Calculations!L48</f>
        <v>100</v>
      </c>
      <c r="J74" s="34">
        <f>Calculations!G48</f>
        <v>0</v>
      </c>
      <c r="K74" s="34">
        <f>Calculations!K48</f>
        <v>0</v>
      </c>
      <c r="L74" s="34">
        <f>Calculations!F48</f>
        <v>0</v>
      </c>
      <c r="M74" s="34">
        <f>Calculations!J48</f>
        <v>0</v>
      </c>
      <c r="N74" s="34">
        <f>Calculations!E48</f>
        <v>0</v>
      </c>
      <c r="O74" s="34">
        <f>Calculations!I48</f>
        <v>0</v>
      </c>
      <c r="P74" s="34">
        <f>Calculations!Q48</f>
        <v>0.21995200000000001</v>
      </c>
      <c r="Q74" s="34">
        <f>Calculations!V48</f>
        <v>2.4124686036436227</v>
      </c>
      <c r="R74" s="34">
        <f>Calculations!O48</f>
        <v>0</v>
      </c>
      <c r="S74" s="34">
        <f>Calculations!T48</f>
        <v>0</v>
      </c>
      <c r="T74" s="34">
        <f>Calculations!M48</f>
        <v>0</v>
      </c>
      <c r="U74" s="34">
        <f>Calculations!R48</f>
        <v>0</v>
      </c>
      <c r="V74" s="26" t="s">
        <v>150</v>
      </c>
      <c r="W74" s="26" t="s">
        <v>151</v>
      </c>
      <c r="X74" s="25" t="s">
        <v>155</v>
      </c>
      <c r="Y74" s="33" t="s">
        <v>161</v>
      </c>
      <c r="Z74" s="13" t="s">
        <v>163</v>
      </c>
    </row>
    <row r="75" spans="2:27" ht="12.75" customHeight="1" x14ac:dyDescent="0.2">
      <c r="B75" s="13" t="str">
        <f>Calculations!A49</f>
        <v>JBA-H2**</v>
      </c>
      <c r="C75" s="49">
        <v>121</v>
      </c>
      <c r="D75" s="13" t="str">
        <f>Calculations!B49</f>
        <v>Carleton Hill Road - opposite Blencathra House, Penrith</v>
      </c>
      <c r="E75" s="13" t="str">
        <f>Calculations!C49</f>
        <v>Residential</v>
      </c>
      <c r="F75" s="13" t="s">
        <v>150</v>
      </c>
      <c r="G75" s="34">
        <f>Calculations!D49</f>
        <v>11.809699999999999</v>
      </c>
      <c r="H75" s="34">
        <f>Calculations!H49</f>
        <v>11.809699999999999</v>
      </c>
      <c r="I75" s="34">
        <f>Calculations!L49</f>
        <v>100</v>
      </c>
      <c r="J75" s="34">
        <f>Calculations!G49</f>
        <v>0</v>
      </c>
      <c r="K75" s="34">
        <f>Calculations!K49</f>
        <v>0</v>
      </c>
      <c r="L75" s="34">
        <f>Calculations!F49</f>
        <v>0</v>
      </c>
      <c r="M75" s="34">
        <f>Calculations!J49</f>
        <v>0</v>
      </c>
      <c r="N75" s="34">
        <f>Calculations!E49</f>
        <v>0</v>
      </c>
      <c r="O75" s="34">
        <f>Calculations!I49</f>
        <v>0</v>
      </c>
      <c r="P75" s="34">
        <f>Calculations!Q49</f>
        <v>0.24811636000020001</v>
      </c>
      <c r="Q75" s="34">
        <f>Calculations!V49</f>
        <v>2.1009539615756538</v>
      </c>
      <c r="R75" s="34">
        <f>Calculations!O49</f>
        <v>2.8164360000199999E-2</v>
      </c>
      <c r="S75" s="34">
        <f>Calculations!T49</f>
        <v>0.23848497421780401</v>
      </c>
      <c r="T75" s="34">
        <f>Calculations!M49</f>
        <v>0</v>
      </c>
      <c r="U75" s="34">
        <f>Calculations!R49</f>
        <v>0</v>
      </c>
      <c r="V75" s="26" t="s">
        <v>150</v>
      </c>
      <c r="W75" s="26" t="s">
        <v>151</v>
      </c>
      <c r="X75" s="25" t="s">
        <v>155</v>
      </c>
      <c r="Y75" s="33" t="s">
        <v>161</v>
      </c>
      <c r="Z75" s="13" t="s">
        <v>163</v>
      </c>
    </row>
    <row r="76" spans="2:27" ht="12.75" customHeight="1" x14ac:dyDescent="0.2">
      <c r="B76" s="13" t="str">
        <f>Calculations!A50</f>
        <v>JBA-H3**</v>
      </c>
      <c r="C76" s="49">
        <v>121</v>
      </c>
      <c r="D76" s="13" t="str">
        <f>Calculations!B50</f>
        <v>Carleton Hill Road - opposite Carletonhill, Penrith</v>
      </c>
      <c r="E76" s="13" t="str">
        <f>Calculations!C50</f>
        <v>Residential</v>
      </c>
      <c r="F76" s="13" t="s">
        <v>150</v>
      </c>
      <c r="G76" s="34">
        <f>Calculations!D50</f>
        <v>1.0201100000000001</v>
      </c>
      <c r="H76" s="34">
        <f>Calculations!H50</f>
        <v>1.0201100000000001</v>
      </c>
      <c r="I76" s="34">
        <f>Calculations!L50</f>
        <v>100</v>
      </c>
      <c r="J76" s="34">
        <f>Calculations!G50</f>
        <v>0</v>
      </c>
      <c r="K76" s="34">
        <f>Calculations!K50</f>
        <v>0</v>
      </c>
      <c r="L76" s="34">
        <f>Calculations!F50</f>
        <v>0</v>
      </c>
      <c r="M76" s="34">
        <f>Calculations!J50</f>
        <v>0</v>
      </c>
      <c r="N76" s="34">
        <f>Calculations!E50</f>
        <v>0</v>
      </c>
      <c r="O76" s="34">
        <f>Calculations!I50</f>
        <v>0</v>
      </c>
      <c r="P76" s="34">
        <f>Calculations!Q50</f>
        <v>0.21995200000000001</v>
      </c>
      <c r="Q76" s="34">
        <f>Calculations!V50</f>
        <v>21.561596298438403</v>
      </c>
      <c r="R76" s="34">
        <f>Calculations!O50</f>
        <v>0</v>
      </c>
      <c r="S76" s="34">
        <f>Calculations!T50</f>
        <v>0</v>
      </c>
      <c r="T76" s="34">
        <f>Calculations!M50</f>
        <v>0</v>
      </c>
      <c r="U76" s="34">
        <f>Calculations!R50</f>
        <v>0</v>
      </c>
      <c r="V76" s="26" t="s">
        <v>150</v>
      </c>
      <c r="W76" s="26" t="s">
        <v>151</v>
      </c>
      <c r="X76" s="25" t="s">
        <v>155</v>
      </c>
      <c r="Y76" s="33" t="s">
        <v>161</v>
      </c>
      <c r="Z76" s="13" t="s">
        <v>163</v>
      </c>
      <c r="AA76" s="29"/>
    </row>
    <row r="77" spans="2:27" ht="12.75" customHeight="1" x14ac:dyDescent="0.2">
      <c r="B77" s="13" t="str">
        <f>Calculations!A51</f>
        <v>JBA-H4**</v>
      </c>
      <c r="C77" s="49">
        <v>121</v>
      </c>
      <c r="D77" s="13" t="str">
        <f>Calculations!B51</f>
        <v>Carleton Hill Road - adjacent The Bungalow, Penrith</v>
      </c>
      <c r="E77" s="13" t="str">
        <f>Calculations!C51</f>
        <v>Residential</v>
      </c>
      <c r="F77" s="13" t="s">
        <v>150</v>
      </c>
      <c r="G77" s="34">
        <f>Calculations!D51</f>
        <v>1.92849</v>
      </c>
      <c r="H77" s="34">
        <f>Calculations!H51</f>
        <v>1.92849</v>
      </c>
      <c r="I77" s="34">
        <f>Calculations!L51</f>
        <v>100</v>
      </c>
      <c r="J77" s="34">
        <f>Calculations!G51</f>
        <v>0</v>
      </c>
      <c r="K77" s="34">
        <f>Calculations!K51</f>
        <v>0</v>
      </c>
      <c r="L77" s="34">
        <f>Calculations!F51</f>
        <v>0</v>
      </c>
      <c r="M77" s="34">
        <f>Calculations!J51</f>
        <v>0</v>
      </c>
      <c r="N77" s="34">
        <f>Calculations!E51</f>
        <v>0</v>
      </c>
      <c r="O77" s="34">
        <f>Calculations!I51</f>
        <v>0</v>
      </c>
      <c r="P77" s="34">
        <f>Calculations!Q51</f>
        <v>0.21995200000000001</v>
      </c>
      <c r="Q77" s="34">
        <f>Calculations!V51</f>
        <v>11.405400079855225</v>
      </c>
      <c r="R77" s="34">
        <f>Calculations!O51</f>
        <v>0</v>
      </c>
      <c r="S77" s="34">
        <f>Calculations!T51</f>
        <v>0</v>
      </c>
      <c r="T77" s="34">
        <f>Calculations!M51</f>
        <v>0</v>
      </c>
      <c r="U77" s="34">
        <f>Calculations!R51</f>
        <v>0</v>
      </c>
      <c r="V77" s="26" t="s">
        <v>150</v>
      </c>
      <c r="W77" s="26" t="s">
        <v>151</v>
      </c>
      <c r="X77" s="25" t="s">
        <v>155</v>
      </c>
      <c r="Y77" s="33" t="s">
        <v>161</v>
      </c>
      <c r="Z77" s="13" t="s">
        <v>163</v>
      </c>
      <c r="AA77" s="29"/>
    </row>
    <row r="78" spans="2:27" ht="12.75" customHeight="1" x14ac:dyDescent="0.2">
      <c r="B78" s="13" t="str">
        <f>Calculations!A52</f>
        <v>JBA-H5**</v>
      </c>
      <c r="C78" s="49">
        <v>121</v>
      </c>
      <c r="D78" s="13" t="str">
        <f>Calculations!B52</f>
        <v>Carleton Hill Road - south west of Old Farm Cottage, Penrith</v>
      </c>
      <c r="E78" s="13" t="str">
        <f>Calculations!C52</f>
        <v>Residential</v>
      </c>
      <c r="F78" s="13" t="s">
        <v>150</v>
      </c>
      <c r="G78" s="34">
        <f>Calculations!D52</f>
        <v>2.8828200000000002</v>
      </c>
      <c r="H78" s="34">
        <f>Calculations!H52</f>
        <v>2.8828200000000002</v>
      </c>
      <c r="I78" s="34">
        <f>Calculations!L52</f>
        <v>100</v>
      </c>
      <c r="J78" s="34">
        <f>Calculations!G52</f>
        <v>0</v>
      </c>
      <c r="K78" s="34">
        <f>Calculations!K52</f>
        <v>0</v>
      </c>
      <c r="L78" s="34">
        <f>Calculations!F52</f>
        <v>0</v>
      </c>
      <c r="M78" s="34">
        <f>Calculations!J52</f>
        <v>0</v>
      </c>
      <c r="N78" s="34">
        <f>Calculations!E52</f>
        <v>0</v>
      </c>
      <c r="O78" s="34">
        <f>Calculations!I52</f>
        <v>0</v>
      </c>
      <c r="P78" s="34">
        <f>Calculations!Q52</f>
        <v>0.21995200000000001</v>
      </c>
      <c r="Q78" s="34">
        <f>Calculations!V52</f>
        <v>7.6297514239529356</v>
      </c>
      <c r="R78" s="34">
        <f>Calculations!O52</f>
        <v>0</v>
      </c>
      <c r="S78" s="34">
        <f>Calculations!T52</f>
        <v>0</v>
      </c>
      <c r="T78" s="34">
        <f>Calculations!M52</f>
        <v>0</v>
      </c>
      <c r="U78" s="34">
        <f>Calculations!R52</f>
        <v>0</v>
      </c>
      <c r="V78" s="26" t="s">
        <v>150</v>
      </c>
      <c r="W78" s="26" t="s">
        <v>151</v>
      </c>
      <c r="X78" s="25" t="s">
        <v>155</v>
      </c>
      <c r="Y78" s="33" t="s">
        <v>161</v>
      </c>
      <c r="Z78" s="13" t="s">
        <v>163</v>
      </c>
    </row>
    <row r="79" spans="2:27" ht="12.75" customHeight="1" x14ac:dyDescent="0.2">
      <c r="B79" s="13" t="str">
        <f>Calculations!A53</f>
        <v>JBA-E1*</v>
      </c>
      <c r="C79" s="49">
        <v>120</v>
      </c>
      <c r="D79" s="13" t="str">
        <f>Calculations!B53</f>
        <v>Eden Business Park Phase 1, Cowper Road, Penrith</v>
      </c>
      <c r="E79" s="13" t="str">
        <f>Calculations!C53</f>
        <v>Employment</v>
      </c>
      <c r="F79" s="13" t="s">
        <v>150</v>
      </c>
      <c r="G79" s="34">
        <f>Calculations!D53</f>
        <v>7.8325899999999997</v>
      </c>
      <c r="H79" s="34">
        <f>Calculations!H53</f>
        <v>7.8325899999999997</v>
      </c>
      <c r="I79" s="34">
        <f>Calculations!L53</f>
        <v>100</v>
      </c>
      <c r="J79" s="34">
        <f>Calculations!G53</f>
        <v>0</v>
      </c>
      <c r="K79" s="34">
        <f>Calculations!K53</f>
        <v>0</v>
      </c>
      <c r="L79" s="34">
        <f>Calculations!F53</f>
        <v>0</v>
      </c>
      <c r="M79" s="34">
        <f>Calculations!J53</f>
        <v>0</v>
      </c>
      <c r="N79" s="34">
        <f>Calculations!E53</f>
        <v>0</v>
      </c>
      <c r="O79" s="34">
        <f>Calculations!I53</f>
        <v>0</v>
      </c>
      <c r="P79" s="34">
        <f>Calculations!Q53</f>
        <v>8.325946066449999E-2</v>
      </c>
      <c r="Q79" s="34">
        <f>Calculations!V53</f>
        <v>1.0629876026256959</v>
      </c>
      <c r="R79" s="34">
        <f>Calculations!O53</f>
        <v>2.7242660664499999E-2</v>
      </c>
      <c r="S79" s="34">
        <f>Calculations!T53</f>
        <v>0.34781165188654073</v>
      </c>
      <c r="T79" s="34">
        <f>Calculations!M53</f>
        <v>1.200234325E-2</v>
      </c>
      <c r="U79" s="34">
        <f>Calculations!R53</f>
        <v>0.15323594430450208</v>
      </c>
      <c r="V79" s="26" t="s">
        <v>150</v>
      </c>
      <c r="W79" s="26" t="s">
        <v>152</v>
      </c>
      <c r="X79" s="25" t="s">
        <v>155</v>
      </c>
      <c r="Y79" s="33" t="s">
        <v>161</v>
      </c>
      <c r="Z79" s="13" t="s">
        <v>163</v>
      </c>
    </row>
    <row r="80" spans="2:27" ht="12.75" customHeight="1" x14ac:dyDescent="0.2">
      <c r="B80" s="13" t="str">
        <f>Calculations!A54</f>
        <v>JBA-E2*</v>
      </c>
      <c r="C80" s="49">
        <v>170</v>
      </c>
      <c r="D80" s="13" t="str">
        <f>Calculations!B54</f>
        <v>Cross Croft Industrial Estate, Cross Croft, Appleby</v>
      </c>
      <c r="E80" s="13" t="str">
        <f>Calculations!C54</f>
        <v>Employment</v>
      </c>
      <c r="F80" s="13" t="s">
        <v>150</v>
      </c>
      <c r="G80" s="34">
        <f>Calculations!D54</f>
        <v>1.7939499999999999</v>
      </c>
      <c r="H80" s="34">
        <f>Calculations!H54</f>
        <v>1.7939499999999999</v>
      </c>
      <c r="I80" s="34">
        <f>Calculations!L54</f>
        <v>100</v>
      </c>
      <c r="J80" s="34">
        <f>Calculations!G54</f>
        <v>0</v>
      </c>
      <c r="K80" s="34">
        <f>Calculations!K54</f>
        <v>0</v>
      </c>
      <c r="L80" s="34">
        <f>Calculations!F54</f>
        <v>0</v>
      </c>
      <c r="M80" s="34">
        <f>Calculations!J54</f>
        <v>0</v>
      </c>
      <c r="N80" s="34">
        <f>Calculations!E54</f>
        <v>0</v>
      </c>
      <c r="O80" s="34">
        <f>Calculations!I54</f>
        <v>0</v>
      </c>
      <c r="P80" s="34">
        <f>Calculations!Q54</f>
        <v>0</v>
      </c>
      <c r="Q80" s="34">
        <f>Calculations!V54</f>
        <v>0</v>
      </c>
      <c r="R80" s="34">
        <f>Calculations!O54</f>
        <v>0</v>
      </c>
      <c r="S80" s="34">
        <f>Calculations!T54</f>
        <v>0</v>
      </c>
      <c r="T80" s="34">
        <f>Calculations!M54</f>
        <v>0</v>
      </c>
      <c r="U80" s="34">
        <f>Calculations!R54</f>
        <v>0</v>
      </c>
      <c r="V80" s="26" t="s">
        <v>150</v>
      </c>
      <c r="W80" s="26" t="s">
        <v>152</v>
      </c>
      <c r="X80" s="25" t="s">
        <v>155</v>
      </c>
      <c r="Y80" s="33" t="s">
        <v>161</v>
      </c>
      <c r="Z80" s="13" t="s">
        <v>163</v>
      </c>
    </row>
    <row r="81" spans="2:26" ht="12.75" customHeight="1" x14ac:dyDescent="0.2">
      <c r="B81" s="13" t="str">
        <f>Calculations!A55</f>
        <v>JBA-E3*</v>
      </c>
      <c r="C81" s="49">
        <v>170</v>
      </c>
      <c r="D81" s="13" t="str">
        <f>Calculations!B55</f>
        <v>Former Dairy Site, Drawbriggs Lane, Appleby</v>
      </c>
      <c r="E81" s="13" t="str">
        <f>Calculations!C55</f>
        <v>Employment</v>
      </c>
      <c r="F81" s="13" t="s">
        <v>150</v>
      </c>
      <c r="G81" s="34">
        <f>Calculations!D55</f>
        <v>1.9790399999999999</v>
      </c>
      <c r="H81" s="34">
        <f>Calculations!H55</f>
        <v>1.9790399999999999</v>
      </c>
      <c r="I81" s="34">
        <f>Calculations!L55</f>
        <v>100</v>
      </c>
      <c r="J81" s="34">
        <f>Calculations!G55</f>
        <v>0</v>
      </c>
      <c r="K81" s="34">
        <f>Calculations!K55</f>
        <v>0</v>
      </c>
      <c r="L81" s="34">
        <f>Calculations!F55</f>
        <v>0</v>
      </c>
      <c r="M81" s="34">
        <f>Calculations!J55</f>
        <v>0</v>
      </c>
      <c r="N81" s="34">
        <f>Calculations!E55</f>
        <v>0</v>
      </c>
      <c r="O81" s="34">
        <f>Calculations!I55</f>
        <v>0</v>
      </c>
      <c r="P81" s="34">
        <f>Calculations!Q55</f>
        <v>0.16520507627976</v>
      </c>
      <c r="Q81" s="34">
        <f>Calculations!V55</f>
        <v>8.3477381093742427</v>
      </c>
      <c r="R81" s="34">
        <f>Calculations!O55</f>
        <v>2.4293076279759997E-2</v>
      </c>
      <c r="S81" s="34">
        <f>Calculations!T55</f>
        <v>1.2275182047740318</v>
      </c>
      <c r="T81" s="34">
        <f>Calculations!M55</f>
        <v>1.6473096279799999E-2</v>
      </c>
      <c r="U81" s="34">
        <f>Calculations!R55</f>
        <v>0.83237813686433815</v>
      </c>
      <c r="V81" s="26" t="s">
        <v>150</v>
      </c>
      <c r="W81" s="26" t="s">
        <v>152</v>
      </c>
      <c r="X81" s="25" t="s">
        <v>155</v>
      </c>
      <c r="Y81" s="33" t="s">
        <v>161</v>
      </c>
      <c r="Z81" s="13" t="s">
        <v>163</v>
      </c>
    </row>
    <row r="82" spans="2:26" ht="12.75" customHeight="1" x14ac:dyDescent="0.2">
      <c r="B82" s="13" t="str">
        <f>Calculations!A56</f>
        <v>JBA-E4*</v>
      </c>
      <c r="C82" s="49">
        <v>169</v>
      </c>
      <c r="D82" s="13" t="str">
        <f>Calculations!B56</f>
        <v>Shire Hall, The Sands, Appleby</v>
      </c>
      <c r="E82" s="13" t="str">
        <f>Calculations!C56</f>
        <v>Employment</v>
      </c>
      <c r="F82" s="13" t="s">
        <v>150</v>
      </c>
      <c r="G82" s="34">
        <f>Calculations!D56</f>
        <v>0.12302</v>
      </c>
      <c r="H82" s="34">
        <f>Calculations!H56</f>
        <v>1.1551354961800014E-3</v>
      </c>
      <c r="I82" s="34">
        <f>Calculations!L56</f>
        <v>0.93898186976101561</v>
      </c>
      <c r="J82" s="34">
        <f>Calculations!G56</f>
        <v>7.7242137141400005E-2</v>
      </c>
      <c r="K82" s="34">
        <f>Calculations!K56</f>
        <v>62.788276005039833</v>
      </c>
      <c r="L82" s="34">
        <f>Calculations!F56</f>
        <v>4.3642938308700002E-2</v>
      </c>
      <c r="M82" s="34">
        <f>Calculations!J56</f>
        <v>35.476295162331326</v>
      </c>
      <c r="N82" s="34">
        <f>Calculations!E56</f>
        <v>9.7978905372000003E-4</v>
      </c>
      <c r="O82" s="34">
        <f>Calculations!I56</f>
        <v>0.79644696286782635</v>
      </c>
      <c r="P82" s="34">
        <f>Calculations!Q56</f>
        <v>0</v>
      </c>
      <c r="Q82" s="34">
        <f>Calculations!V56</f>
        <v>0</v>
      </c>
      <c r="R82" s="34">
        <f>Calculations!O56</f>
        <v>0</v>
      </c>
      <c r="S82" s="34">
        <f>Calculations!T56</f>
        <v>0</v>
      </c>
      <c r="T82" s="34">
        <f>Calculations!M56</f>
        <v>0</v>
      </c>
      <c r="U82" s="34">
        <f>Calculations!R56</f>
        <v>0</v>
      </c>
      <c r="V82" s="26" t="s">
        <v>150</v>
      </c>
      <c r="W82" s="26" t="s">
        <v>152</v>
      </c>
      <c r="X82" s="25" t="s">
        <v>154</v>
      </c>
      <c r="Y82" s="33" t="s">
        <v>160</v>
      </c>
      <c r="Z82" s="13" t="s">
        <v>163</v>
      </c>
    </row>
    <row r="83" spans="2:26" ht="25.5" x14ac:dyDescent="0.2">
      <c r="B83" s="13" t="str">
        <f>Calculations!A57</f>
        <v>JBA-E5*</v>
      </c>
      <c r="C83" s="49">
        <v>38</v>
      </c>
      <c r="D83" s="13" t="str">
        <f>Calculations!B57</f>
        <v>Skelgillside Workshops, off A689, Alston</v>
      </c>
      <c r="E83" s="13" t="str">
        <f>Calculations!C57</f>
        <v>Employment</v>
      </c>
      <c r="F83" s="13" t="s">
        <v>150</v>
      </c>
      <c r="G83" s="34">
        <f>Calculations!D57</f>
        <v>1.43387</v>
      </c>
      <c r="H83" s="34">
        <f>Calculations!H57</f>
        <v>1.43387</v>
      </c>
      <c r="I83" s="34">
        <f>Calculations!L57</f>
        <v>100</v>
      </c>
      <c r="J83" s="34">
        <f>Calculations!G57</f>
        <v>0</v>
      </c>
      <c r="K83" s="34">
        <f>Calculations!K57</f>
        <v>0</v>
      </c>
      <c r="L83" s="34">
        <f>Calculations!F57</f>
        <v>0</v>
      </c>
      <c r="M83" s="34">
        <f>Calculations!J57</f>
        <v>0</v>
      </c>
      <c r="N83" s="34">
        <f>Calculations!E57</f>
        <v>0</v>
      </c>
      <c r="O83" s="34">
        <f>Calculations!I57</f>
        <v>0</v>
      </c>
      <c r="P83" s="34">
        <f>Calculations!Q57</f>
        <v>0.1700186722193</v>
      </c>
      <c r="Q83" s="34">
        <f>Calculations!V57</f>
        <v>11.857328224964608</v>
      </c>
      <c r="R83" s="34">
        <f>Calculations!O57</f>
        <v>6.3828672219299998E-2</v>
      </c>
      <c r="S83" s="34">
        <f>Calculations!T57</f>
        <v>4.4514964549994067</v>
      </c>
      <c r="T83" s="34">
        <f>Calculations!M57</f>
        <v>1.6079763254300002E-2</v>
      </c>
      <c r="U83" s="34">
        <f>Calculations!R57</f>
        <v>1.1214240659404271</v>
      </c>
      <c r="V83" s="26" t="s">
        <v>150</v>
      </c>
      <c r="W83" s="26" t="s">
        <v>152</v>
      </c>
      <c r="X83" s="25" t="s">
        <v>155</v>
      </c>
      <c r="Y83" s="33" t="s">
        <v>161</v>
      </c>
      <c r="Z83" s="25" t="s">
        <v>164</v>
      </c>
    </row>
    <row r="84" spans="2:26" ht="12.75" customHeight="1" x14ac:dyDescent="0.2">
      <c r="B84" s="13" t="str">
        <f>Calculations!A58</f>
        <v>JBA-E6*</v>
      </c>
      <c r="C84" s="49">
        <v>188</v>
      </c>
      <c r="D84" s="13" t="str">
        <f>Calculations!B58</f>
        <v>Tebay Old Railway Sidings, Tebay</v>
      </c>
      <c r="E84" s="13" t="str">
        <f>Calculations!C58</f>
        <v>Employment</v>
      </c>
      <c r="F84" s="13" t="s">
        <v>150</v>
      </c>
      <c r="G84" s="34">
        <f>Calculations!D58</f>
        <v>3.6179199999999998</v>
      </c>
      <c r="H84" s="34">
        <f>Calculations!H58</f>
        <v>2.5326399618390001</v>
      </c>
      <c r="I84" s="34">
        <f>Calculations!L58</f>
        <v>70.002652403563388</v>
      </c>
      <c r="J84" s="34">
        <f>Calculations!G58</f>
        <v>0.66956583012899995</v>
      </c>
      <c r="K84" s="34">
        <f>Calculations!K58</f>
        <v>18.506927464648196</v>
      </c>
      <c r="L84" s="34">
        <f>Calculations!F58</f>
        <v>0.41571420803199999</v>
      </c>
      <c r="M84" s="34">
        <f>Calculations!J58</f>
        <v>11.490420131788431</v>
      </c>
      <c r="N84" s="34">
        <f>Calculations!E58</f>
        <v>0</v>
      </c>
      <c r="O84" s="34">
        <f>Calculations!I58</f>
        <v>0</v>
      </c>
      <c r="P84" s="34">
        <f>Calculations!Q58</f>
        <v>0.35865009578819995</v>
      </c>
      <c r="Q84" s="34">
        <f>Calculations!V58</f>
        <v>9.9131571673281869</v>
      </c>
      <c r="R84" s="34">
        <f>Calculations!O58</f>
        <v>9.9952095788199996E-2</v>
      </c>
      <c r="S84" s="34">
        <f>Calculations!T58</f>
        <v>2.762695023333849</v>
      </c>
      <c r="T84" s="34">
        <f>Calculations!M58</f>
        <v>5.4754560000000001E-2</v>
      </c>
      <c r="U84" s="34">
        <f>Calculations!R58</f>
        <v>1.5134264992039625</v>
      </c>
      <c r="V84" s="26" t="s">
        <v>150</v>
      </c>
      <c r="W84" s="26" t="s">
        <v>152</v>
      </c>
      <c r="X84" s="25" t="s">
        <v>154</v>
      </c>
      <c r="Y84" s="33" t="s">
        <v>160</v>
      </c>
      <c r="Z84" s="13" t="s">
        <v>163</v>
      </c>
    </row>
    <row r="85" spans="2:26" ht="12.75" customHeight="1" x14ac:dyDescent="0.2">
      <c r="B85" s="13" t="str">
        <f>Calculations!A59</f>
        <v>JBA-E7*</v>
      </c>
      <c r="C85" s="49">
        <v>200</v>
      </c>
      <c r="D85" s="13" t="str">
        <f>Calculations!B59</f>
        <v>Trading Estate and Grand Prix Club, Main Street, Brough</v>
      </c>
      <c r="E85" s="13" t="str">
        <f>Calculations!C59</f>
        <v>Employment</v>
      </c>
      <c r="F85" s="13" t="s">
        <v>150</v>
      </c>
      <c r="G85" s="34">
        <f>Calculations!D59</f>
        <v>2.0738300000000001</v>
      </c>
      <c r="H85" s="34">
        <f>Calculations!H59</f>
        <v>2.0738300000000001</v>
      </c>
      <c r="I85" s="34">
        <f>Calculations!L59</f>
        <v>100</v>
      </c>
      <c r="J85" s="34">
        <f>Calculations!G59</f>
        <v>0</v>
      </c>
      <c r="K85" s="34">
        <f>Calculations!K59</f>
        <v>0</v>
      </c>
      <c r="L85" s="34">
        <f>Calculations!F59</f>
        <v>0</v>
      </c>
      <c r="M85" s="34">
        <f>Calculations!J59</f>
        <v>0</v>
      </c>
      <c r="N85" s="34">
        <f>Calculations!E59</f>
        <v>0</v>
      </c>
      <c r="O85" s="34">
        <f>Calculations!I59</f>
        <v>0</v>
      </c>
      <c r="P85" s="34">
        <f>Calculations!Q59</f>
        <v>4.8799999999999996E-2</v>
      </c>
      <c r="Q85" s="34">
        <f>Calculations!V59</f>
        <v>2.3531340563112693</v>
      </c>
      <c r="R85" s="34">
        <f>Calculations!O59</f>
        <v>2.1999999999999999E-2</v>
      </c>
      <c r="S85" s="34">
        <f>Calculations!T59</f>
        <v>1.0608391237468837</v>
      </c>
      <c r="T85" s="34">
        <f>Calculations!M59</f>
        <v>1.6E-2</v>
      </c>
      <c r="U85" s="34">
        <f>Calculations!R59</f>
        <v>0.77151936272500643</v>
      </c>
      <c r="V85" s="26" t="s">
        <v>150</v>
      </c>
      <c r="W85" s="26" t="s">
        <v>152</v>
      </c>
      <c r="X85" s="25" t="s">
        <v>155</v>
      </c>
      <c r="Y85" s="33" t="s">
        <v>161</v>
      </c>
      <c r="Z85" s="13" t="s">
        <v>163</v>
      </c>
    </row>
    <row r="86" spans="2:26" ht="12.75" customHeight="1" x14ac:dyDescent="0.2">
      <c r="B86" s="13" t="str">
        <f>Calculations!A60</f>
        <v>JBA-E8*</v>
      </c>
      <c r="C86" s="49" t="s">
        <v>181</v>
      </c>
      <c r="D86" s="13" t="str">
        <f>Calculations!B60</f>
        <v>Land adjacent Kirkby Stephen Business Park, St Luke's Road, Kirkby Stephen</v>
      </c>
      <c r="E86" s="13" t="str">
        <f>Calculations!C60</f>
        <v>Employment</v>
      </c>
      <c r="F86" s="13" t="s">
        <v>150</v>
      </c>
      <c r="G86" s="34">
        <f>Calculations!D60</f>
        <v>3.3280799999999999</v>
      </c>
      <c r="H86" s="34">
        <f>Calculations!H60</f>
        <v>3.3280799999999999</v>
      </c>
      <c r="I86" s="34">
        <f>Calculations!L60</f>
        <v>100</v>
      </c>
      <c r="J86" s="34">
        <f>Calculations!G60</f>
        <v>0</v>
      </c>
      <c r="K86" s="34">
        <f>Calculations!K60</f>
        <v>0</v>
      </c>
      <c r="L86" s="34">
        <f>Calculations!F60</f>
        <v>0</v>
      </c>
      <c r="M86" s="34">
        <f>Calculations!J60</f>
        <v>0</v>
      </c>
      <c r="N86" s="34">
        <f>Calculations!E60</f>
        <v>0</v>
      </c>
      <c r="O86" s="34">
        <f>Calculations!I60</f>
        <v>0</v>
      </c>
      <c r="P86" s="34">
        <f>Calculations!Q60</f>
        <v>0</v>
      </c>
      <c r="Q86" s="34">
        <f>Calculations!V60</f>
        <v>0</v>
      </c>
      <c r="R86" s="34">
        <f>Calculations!O60</f>
        <v>0</v>
      </c>
      <c r="S86" s="34">
        <f>Calculations!T60</f>
        <v>0</v>
      </c>
      <c r="T86" s="34">
        <f>Calculations!M60</f>
        <v>0</v>
      </c>
      <c r="U86" s="34">
        <f>Calculations!R60</f>
        <v>0</v>
      </c>
      <c r="V86" s="26" t="s">
        <v>150</v>
      </c>
      <c r="W86" s="26" t="s">
        <v>152</v>
      </c>
      <c r="X86" s="25" t="s">
        <v>155</v>
      </c>
      <c r="Y86" s="33" t="s">
        <v>161</v>
      </c>
      <c r="Z86" s="13" t="s">
        <v>163</v>
      </c>
    </row>
    <row r="87" spans="2:26" ht="12.75" customHeight="1" x14ac:dyDescent="0.2">
      <c r="B87" s="13" t="str">
        <f>Calculations!A61</f>
        <v>JBA-E9*</v>
      </c>
      <c r="C87" s="49">
        <v>120</v>
      </c>
      <c r="D87" s="13" t="str">
        <f>Calculations!B61</f>
        <v>Eden Business Park Phase 2, Penrith</v>
      </c>
      <c r="E87" s="13" t="str">
        <f>Calculations!C61</f>
        <v>Employment</v>
      </c>
      <c r="F87" s="13" t="s">
        <v>150</v>
      </c>
      <c r="G87" s="34">
        <f>Calculations!D61</f>
        <v>4.0816600000000003</v>
      </c>
      <c r="H87" s="34">
        <f>Calculations!H61</f>
        <v>4.0816600000000003</v>
      </c>
      <c r="I87" s="34">
        <f>Calculations!L61</f>
        <v>100</v>
      </c>
      <c r="J87" s="34">
        <f>Calculations!G61</f>
        <v>0</v>
      </c>
      <c r="K87" s="34">
        <f>Calculations!K61</f>
        <v>0</v>
      </c>
      <c r="L87" s="34">
        <f>Calculations!F61</f>
        <v>0</v>
      </c>
      <c r="M87" s="34">
        <f>Calculations!J61</f>
        <v>0</v>
      </c>
      <c r="N87" s="34">
        <f>Calculations!E61</f>
        <v>0</v>
      </c>
      <c r="O87" s="34">
        <f>Calculations!I61</f>
        <v>0</v>
      </c>
      <c r="P87" s="34">
        <f>Calculations!Q61</f>
        <v>2.5914800000000002E-3</v>
      </c>
      <c r="Q87" s="34">
        <f>Calculations!V61</f>
        <v>6.3490834611408115E-2</v>
      </c>
      <c r="R87" s="34">
        <f>Calculations!O61</f>
        <v>0</v>
      </c>
      <c r="S87" s="34">
        <f>Calculations!T61</f>
        <v>0</v>
      </c>
      <c r="T87" s="34">
        <f>Calculations!M61</f>
        <v>0</v>
      </c>
      <c r="U87" s="34">
        <f>Calculations!R61</f>
        <v>0</v>
      </c>
      <c r="V87" s="26" t="s">
        <v>150</v>
      </c>
      <c r="W87" s="26" t="s">
        <v>152</v>
      </c>
      <c r="X87" s="25" t="s">
        <v>155</v>
      </c>
      <c r="Y87" s="33" t="s">
        <v>161</v>
      </c>
      <c r="Z87" s="13" t="s">
        <v>163</v>
      </c>
    </row>
    <row r="88" spans="2:26" ht="12.75" customHeight="1" x14ac:dyDescent="0.2">
      <c r="B88" s="13" t="str">
        <f>Calculations!A62</f>
        <v>JBA-E10*</v>
      </c>
      <c r="C88" s="49">
        <v>120</v>
      </c>
      <c r="D88" s="13" t="str">
        <f>Calculations!B62</f>
        <v>MPC Skirsgill, Land adjacent Skirsgill Depot, Penrith</v>
      </c>
      <c r="E88" s="13" t="str">
        <f>Calculations!C62</f>
        <v>Employment</v>
      </c>
      <c r="F88" s="13" t="s">
        <v>150</v>
      </c>
      <c r="G88" s="34">
        <f>Calculations!D62</f>
        <v>3.2892000000000001</v>
      </c>
      <c r="H88" s="34">
        <f>Calculations!H62</f>
        <v>3.2892000000000001</v>
      </c>
      <c r="I88" s="34">
        <f>Calculations!L62</f>
        <v>100</v>
      </c>
      <c r="J88" s="34">
        <f>Calculations!G62</f>
        <v>0</v>
      </c>
      <c r="K88" s="34">
        <f>Calculations!K62</f>
        <v>0</v>
      </c>
      <c r="L88" s="34">
        <f>Calculations!F62</f>
        <v>0</v>
      </c>
      <c r="M88" s="34">
        <f>Calculations!J62</f>
        <v>0</v>
      </c>
      <c r="N88" s="34">
        <f>Calculations!E62</f>
        <v>0</v>
      </c>
      <c r="O88" s="34">
        <f>Calculations!I62</f>
        <v>0</v>
      </c>
      <c r="P88" s="34">
        <f>Calculations!Q62</f>
        <v>0</v>
      </c>
      <c r="Q88" s="34">
        <f>Calculations!V62</f>
        <v>0</v>
      </c>
      <c r="R88" s="34">
        <f>Calculations!O62</f>
        <v>0</v>
      </c>
      <c r="S88" s="34">
        <f>Calculations!T62</f>
        <v>0</v>
      </c>
      <c r="T88" s="34">
        <f>Calculations!M62</f>
        <v>0</v>
      </c>
      <c r="U88" s="34">
        <f>Calculations!R62</f>
        <v>0</v>
      </c>
      <c r="V88" s="26" t="s">
        <v>150</v>
      </c>
      <c r="W88" s="26" t="s">
        <v>152</v>
      </c>
      <c r="X88" s="25" t="s">
        <v>155</v>
      </c>
      <c r="Y88" s="33" t="s">
        <v>161</v>
      </c>
      <c r="Z88" s="13" t="s">
        <v>163</v>
      </c>
    </row>
    <row r="89" spans="2:26" ht="12.75" customHeight="1" x14ac:dyDescent="0.2">
      <c r="B89" s="46" t="str">
        <f>Calculations!A63</f>
        <v>1***</v>
      </c>
      <c r="C89" s="49" t="s">
        <v>170</v>
      </c>
      <c r="D89" s="13" t="str">
        <f>Calculations!B63</f>
        <v>Crossfield Farm,</v>
      </c>
      <c r="E89" s="13" t="str">
        <f>Calculations!C63</f>
        <v>Employment</v>
      </c>
      <c r="F89" s="13" t="s">
        <v>149</v>
      </c>
      <c r="G89" s="34">
        <f>Calculations!D63</f>
        <v>70.159700000000001</v>
      </c>
      <c r="H89" s="34">
        <f>Calculations!H63</f>
        <v>70.159700000000001</v>
      </c>
      <c r="I89" s="34">
        <f>Calculations!L63</f>
        <v>100</v>
      </c>
      <c r="J89" s="34">
        <f>Calculations!G63</f>
        <v>0</v>
      </c>
      <c r="K89" s="34">
        <f>Calculations!K63</f>
        <v>0</v>
      </c>
      <c r="L89" s="34">
        <f>Calculations!F63</f>
        <v>0</v>
      </c>
      <c r="M89" s="34">
        <f>Calculations!J63</f>
        <v>0</v>
      </c>
      <c r="N89" s="34">
        <f>Calculations!E63</f>
        <v>0</v>
      </c>
      <c r="O89" s="34">
        <f>Calculations!I63</f>
        <v>0</v>
      </c>
      <c r="P89" s="34">
        <f>Calculations!Q63</f>
        <v>4.8267418863340001</v>
      </c>
      <c r="Q89" s="34">
        <f>Calculations!V63</f>
        <v>6.8796501215569625</v>
      </c>
      <c r="R89" s="34">
        <f>Calculations!O63</f>
        <v>1.6866118863340001</v>
      </c>
      <c r="S89" s="34">
        <f>Calculations!T63</f>
        <v>2.4039610863986023</v>
      </c>
      <c r="T89" s="34">
        <f>Calculations!M63</f>
        <v>1.1933745332000001</v>
      </c>
      <c r="U89" s="34">
        <f>Calculations!R63</f>
        <v>1.700940188170702</v>
      </c>
      <c r="V89" s="26" t="s">
        <v>150</v>
      </c>
      <c r="W89" s="26" t="s">
        <v>152</v>
      </c>
      <c r="X89" s="25" t="s">
        <v>155</v>
      </c>
      <c r="Y89" s="33" t="s">
        <v>161</v>
      </c>
      <c r="Z89" s="13" t="s">
        <v>163</v>
      </c>
    </row>
    <row r="90" spans="2:26" ht="12.75" customHeight="1" x14ac:dyDescent="0.2">
      <c r="B90" s="46" t="str">
        <f>Calculations!A64</f>
        <v>2***</v>
      </c>
      <c r="C90" s="49" t="s">
        <v>171</v>
      </c>
      <c r="D90" s="13" t="str">
        <f>Calculations!B64</f>
        <v>Greengill Farm</v>
      </c>
      <c r="E90" s="13" t="str">
        <f>Calculations!C64</f>
        <v>Residential</v>
      </c>
      <c r="F90" s="13" t="s">
        <v>149</v>
      </c>
      <c r="G90" s="34">
        <f>Calculations!D64</f>
        <v>87.137</v>
      </c>
      <c r="H90" s="34">
        <f>Calculations!H64</f>
        <v>87.137</v>
      </c>
      <c r="I90" s="34">
        <f>Calculations!L64</f>
        <v>100</v>
      </c>
      <c r="J90" s="34">
        <f>Calculations!G64</f>
        <v>0</v>
      </c>
      <c r="K90" s="34">
        <f>Calculations!K64</f>
        <v>0</v>
      </c>
      <c r="L90" s="34">
        <f>Calculations!F64</f>
        <v>0</v>
      </c>
      <c r="M90" s="34">
        <f>Calculations!J64</f>
        <v>0</v>
      </c>
      <c r="N90" s="34">
        <f>Calculations!E64</f>
        <v>0</v>
      </c>
      <c r="O90" s="34">
        <f>Calculations!I64</f>
        <v>0</v>
      </c>
      <c r="P90" s="34">
        <f>Calculations!Q64</f>
        <v>7.8104662341179996</v>
      </c>
      <c r="Q90" s="34">
        <f>Calculations!V64</f>
        <v>8.9634325649471513</v>
      </c>
      <c r="R90" s="34">
        <f>Calculations!O64</f>
        <v>1.9989962341180001</v>
      </c>
      <c r="S90" s="34">
        <f>Calculations!T64</f>
        <v>2.2940842972767022</v>
      </c>
      <c r="T90" s="34">
        <f>Calculations!M64</f>
        <v>0.83843882243800005</v>
      </c>
      <c r="U90" s="34">
        <f>Calculations!R64</f>
        <v>0.9622075839631844</v>
      </c>
      <c r="V90" s="26" t="s">
        <v>150</v>
      </c>
      <c r="W90" s="26" t="s">
        <v>151</v>
      </c>
      <c r="X90" s="25" t="s">
        <v>155</v>
      </c>
      <c r="Y90" s="33" t="s">
        <v>161</v>
      </c>
      <c r="Z90" s="13" t="s">
        <v>163</v>
      </c>
    </row>
    <row r="91" spans="2:26" ht="12.75" customHeight="1" x14ac:dyDescent="0.2">
      <c r="B91" s="46" t="str">
        <f>Calculations!A65</f>
        <v>3***</v>
      </c>
      <c r="C91" s="49">
        <v>103</v>
      </c>
      <c r="D91" s="13" t="str">
        <f>Calculations!B65</f>
        <v>Greengill Head</v>
      </c>
      <c r="E91" s="13" t="str">
        <f>Calculations!C65</f>
        <v>Residential</v>
      </c>
      <c r="F91" s="13" t="s">
        <v>149</v>
      </c>
      <c r="G91" s="34">
        <f>Calculations!D65</f>
        <v>59.483899999999998</v>
      </c>
      <c r="H91" s="34">
        <f>Calculations!H65</f>
        <v>59.483899999999998</v>
      </c>
      <c r="I91" s="34">
        <f>Calculations!L65</f>
        <v>100</v>
      </c>
      <c r="J91" s="34">
        <f>Calculations!G65</f>
        <v>0</v>
      </c>
      <c r="K91" s="34">
        <f>Calculations!K65</f>
        <v>0</v>
      </c>
      <c r="L91" s="34">
        <f>Calculations!F65</f>
        <v>0</v>
      </c>
      <c r="M91" s="34">
        <f>Calculations!J65</f>
        <v>0</v>
      </c>
      <c r="N91" s="34">
        <f>Calculations!E65</f>
        <v>0</v>
      </c>
      <c r="O91" s="34">
        <f>Calculations!I65</f>
        <v>0</v>
      </c>
      <c r="P91" s="34">
        <f>Calculations!Q65</f>
        <v>0</v>
      </c>
      <c r="Q91" s="34">
        <f>Calculations!V65</f>
        <v>0</v>
      </c>
      <c r="R91" s="34">
        <f>Calculations!O65</f>
        <v>0</v>
      </c>
      <c r="S91" s="34">
        <f>Calculations!T65</f>
        <v>0</v>
      </c>
      <c r="T91" s="34">
        <f>Calculations!M65</f>
        <v>0</v>
      </c>
      <c r="U91" s="34">
        <f>Calculations!R65</f>
        <v>0</v>
      </c>
      <c r="V91" s="26" t="s">
        <v>150</v>
      </c>
      <c r="W91" s="26" t="s">
        <v>151</v>
      </c>
      <c r="X91" s="25" t="s">
        <v>155</v>
      </c>
      <c r="Y91" s="33" t="s">
        <v>161</v>
      </c>
      <c r="Z91" s="13" t="s">
        <v>163</v>
      </c>
    </row>
    <row r="92" spans="2:26" ht="12.75" customHeight="1" x14ac:dyDescent="0.2">
      <c r="B92" s="46" t="str">
        <f>Calculations!A66</f>
        <v>4***</v>
      </c>
      <c r="C92" s="49" t="s">
        <v>176</v>
      </c>
      <c r="D92" s="13" t="str">
        <f>Calculations!B66</f>
        <v>Arthursgill Wood</v>
      </c>
      <c r="E92" s="13" t="str">
        <f>Calculations!C66</f>
        <v>Residential</v>
      </c>
      <c r="F92" s="13" t="s">
        <v>149</v>
      </c>
      <c r="G92" s="34">
        <f>Calculations!D66</f>
        <v>20.441400000000002</v>
      </c>
      <c r="H92" s="34">
        <f>Calculations!H66</f>
        <v>20.441400000000002</v>
      </c>
      <c r="I92" s="34">
        <f>Calculations!L66</f>
        <v>100</v>
      </c>
      <c r="J92" s="34">
        <f>Calculations!G66</f>
        <v>0</v>
      </c>
      <c r="K92" s="34">
        <f>Calculations!K66</f>
        <v>0</v>
      </c>
      <c r="L92" s="34">
        <f>Calculations!F66</f>
        <v>0</v>
      </c>
      <c r="M92" s="34">
        <f>Calculations!J66</f>
        <v>0</v>
      </c>
      <c r="N92" s="34">
        <f>Calculations!E66</f>
        <v>0</v>
      </c>
      <c r="O92" s="34">
        <f>Calculations!I66</f>
        <v>0</v>
      </c>
      <c r="P92" s="34">
        <f>Calculations!Q66</f>
        <v>5.5599999999999997E-2</v>
      </c>
      <c r="Q92" s="34">
        <f>Calculations!V66</f>
        <v>0.27199702564403605</v>
      </c>
      <c r="R92" s="34">
        <f>Calculations!O66</f>
        <v>2.0799999999999999E-2</v>
      </c>
      <c r="S92" s="34">
        <f>Calculations!T66</f>
        <v>0.10175428297474731</v>
      </c>
      <c r="T92" s="34">
        <f>Calculations!M66</f>
        <v>0</v>
      </c>
      <c r="U92" s="34">
        <f>Calculations!R66</f>
        <v>0</v>
      </c>
      <c r="V92" s="26" t="s">
        <v>150</v>
      </c>
      <c r="W92" s="26" t="s">
        <v>151</v>
      </c>
      <c r="X92" s="25" t="s">
        <v>155</v>
      </c>
      <c r="Y92" s="33" t="s">
        <v>161</v>
      </c>
      <c r="Z92" s="13" t="s">
        <v>163</v>
      </c>
    </row>
    <row r="93" spans="2:26" ht="12.75" customHeight="1" x14ac:dyDescent="0.2">
      <c r="B93" s="46" t="str">
        <f>Calculations!A67</f>
        <v>5***</v>
      </c>
      <c r="C93" s="49" t="s">
        <v>177</v>
      </c>
      <c r="D93" s="13" t="str">
        <f>Calculations!B67</f>
        <v>Bulldog Hill</v>
      </c>
      <c r="E93" s="13" t="str">
        <f>Calculations!C67</f>
        <v>Residential</v>
      </c>
      <c r="F93" s="13" t="s">
        <v>149</v>
      </c>
      <c r="G93" s="34">
        <f>Calculations!D67</f>
        <v>31.690999999999999</v>
      </c>
      <c r="H93" s="34">
        <f>Calculations!H67</f>
        <v>31.690999999999999</v>
      </c>
      <c r="I93" s="34">
        <f>Calculations!L67</f>
        <v>100</v>
      </c>
      <c r="J93" s="34">
        <f>Calculations!G67</f>
        <v>0</v>
      </c>
      <c r="K93" s="34">
        <f>Calculations!K67</f>
        <v>0</v>
      </c>
      <c r="L93" s="34">
        <f>Calculations!F67</f>
        <v>0</v>
      </c>
      <c r="M93" s="34">
        <f>Calculations!J67</f>
        <v>0</v>
      </c>
      <c r="N93" s="34">
        <f>Calculations!E67</f>
        <v>0</v>
      </c>
      <c r="O93" s="34">
        <f>Calculations!I67</f>
        <v>0</v>
      </c>
      <c r="P93" s="34">
        <f>Calculations!Q67</f>
        <v>0.392675</v>
      </c>
      <c r="Q93" s="34">
        <f>Calculations!V67</f>
        <v>1.2390741850998706</v>
      </c>
      <c r="R93" s="34">
        <f>Calculations!O67</f>
        <v>0.14960000000000001</v>
      </c>
      <c r="S93" s="34">
        <f>Calculations!T67</f>
        <v>0.4720583130857342</v>
      </c>
      <c r="T93" s="34">
        <f>Calculations!M67</f>
        <v>4.4400000000000002E-2</v>
      </c>
      <c r="U93" s="34">
        <f>Calculations!R67</f>
        <v>0.14010286832223662</v>
      </c>
      <c r="V93" s="26" t="s">
        <v>150</v>
      </c>
      <c r="W93" s="26" t="s">
        <v>151</v>
      </c>
      <c r="X93" s="25" t="s">
        <v>155</v>
      </c>
      <c r="Y93" s="33" t="s">
        <v>161</v>
      </c>
      <c r="Z93" s="13" t="s">
        <v>163</v>
      </c>
    </row>
    <row r="94" spans="2:26" ht="12.75" customHeight="1" x14ac:dyDescent="0.2">
      <c r="B94" s="46" t="str">
        <f>Calculations!A68</f>
        <v>6***</v>
      </c>
      <c r="C94" s="49" t="s">
        <v>170</v>
      </c>
      <c r="D94" s="13" t="str">
        <f>Calculations!B68</f>
        <v>Littlefield</v>
      </c>
      <c r="E94" s="13" t="str">
        <f>Calculations!C68</f>
        <v>Employment</v>
      </c>
      <c r="F94" s="13" t="s">
        <v>149</v>
      </c>
      <c r="G94" s="34">
        <f>Calculations!D68</f>
        <v>21.938199999999998</v>
      </c>
      <c r="H94" s="34">
        <f>Calculations!H68</f>
        <v>21.938199999999998</v>
      </c>
      <c r="I94" s="34">
        <f>Calculations!L68</f>
        <v>100</v>
      </c>
      <c r="J94" s="34">
        <f>Calculations!G68</f>
        <v>0</v>
      </c>
      <c r="K94" s="34">
        <f>Calculations!K68</f>
        <v>0</v>
      </c>
      <c r="L94" s="34">
        <f>Calculations!F68</f>
        <v>0</v>
      </c>
      <c r="M94" s="34">
        <f>Calculations!J68</f>
        <v>0</v>
      </c>
      <c r="N94" s="34">
        <f>Calculations!E68</f>
        <v>0</v>
      </c>
      <c r="O94" s="34">
        <f>Calculations!I68</f>
        <v>0</v>
      </c>
      <c r="P94" s="34">
        <f>Calculations!Q68</f>
        <v>4.4573050700990002</v>
      </c>
      <c r="Q94" s="34">
        <f>Calculations!V68</f>
        <v>20.317551440405325</v>
      </c>
      <c r="R94" s="34">
        <f>Calculations!O68</f>
        <v>1.8913650700989999</v>
      </c>
      <c r="S94" s="34">
        <f>Calculations!T68</f>
        <v>8.6213320605108912</v>
      </c>
      <c r="T94" s="34">
        <f>Calculations!M68</f>
        <v>1.3825569639699999</v>
      </c>
      <c r="U94" s="34">
        <f>Calculations!R68</f>
        <v>6.3020528756689247</v>
      </c>
      <c r="V94" s="26" t="s">
        <v>150</v>
      </c>
      <c r="W94" s="26" t="s">
        <v>152</v>
      </c>
      <c r="X94" s="25" t="s">
        <v>155</v>
      </c>
      <c r="Y94" s="33" t="s">
        <v>161</v>
      </c>
      <c r="Z94" s="13" t="s">
        <v>163</v>
      </c>
    </row>
    <row r="95" spans="2:26" ht="12.75" customHeight="1" x14ac:dyDescent="0.2">
      <c r="B95" s="46" t="str">
        <f>Calculations!A69</f>
        <v>7***</v>
      </c>
      <c r="C95" s="49">
        <v>87</v>
      </c>
      <c r="D95" s="13" t="str">
        <f>Calculations!B69</f>
        <v>West View</v>
      </c>
      <c r="E95" s="13" t="str">
        <f>Calculations!C69</f>
        <v>Residential</v>
      </c>
      <c r="F95" s="13" t="s">
        <v>149</v>
      </c>
      <c r="G95" s="34">
        <f>Calculations!D69</f>
        <v>67.910899999999998</v>
      </c>
      <c r="H95" s="34">
        <f>Calculations!H69</f>
        <v>67.910899999999998</v>
      </c>
      <c r="I95" s="34">
        <f>Calculations!L69</f>
        <v>100</v>
      </c>
      <c r="J95" s="34">
        <f>Calculations!G69</f>
        <v>0</v>
      </c>
      <c r="K95" s="34">
        <f>Calculations!K69</f>
        <v>0</v>
      </c>
      <c r="L95" s="34">
        <f>Calculations!F69</f>
        <v>0</v>
      </c>
      <c r="M95" s="34">
        <f>Calculations!J69</f>
        <v>0</v>
      </c>
      <c r="N95" s="34">
        <f>Calculations!E69</f>
        <v>0</v>
      </c>
      <c r="O95" s="34">
        <f>Calculations!I69</f>
        <v>0</v>
      </c>
      <c r="P95" s="34">
        <f>Calculations!Q69</f>
        <v>0.75510802050769998</v>
      </c>
      <c r="Q95" s="34">
        <f>Calculations!V69</f>
        <v>1.1119099003366175</v>
      </c>
      <c r="R95" s="34">
        <f>Calculations!O69</f>
        <v>0.1384520205077</v>
      </c>
      <c r="S95" s="34">
        <f>Calculations!T69</f>
        <v>0.20387304616445961</v>
      </c>
      <c r="T95" s="34">
        <f>Calculations!M69</f>
        <v>4.24992173396E-2</v>
      </c>
      <c r="U95" s="34">
        <f>Calculations!R69</f>
        <v>6.2580848346289034E-2</v>
      </c>
      <c r="V95" s="26" t="s">
        <v>150</v>
      </c>
      <c r="W95" s="26" t="s">
        <v>151</v>
      </c>
      <c r="X95" s="25" t="s">
        <v>155</v>
      </c>
      <c r="Y95" s="33" t="s">
        <v>161</v>
      </c>
      <c r="Z95" s="13" t="s">
        <v>163</v>
      </c>
    </row>
    <row r="96" spans="2:26" ht="12.75" customHeight="1" x14ac:dyDescent="0.2">
      <c r="B96" s="46" t="str">
        <f>Calculations!A70</f>
        <v>8***</v>
      </c>
      <c r="C96" s="49" t="s">
        <v>173</v>
      </c>
      <c r="D96" s="13" t="str">
        <f>Calculations!B70</f>
        <v>West of Newton Rigg</v>
      </c>
      <c r="E96" s="13" t="str">
        <f>Calculations!C70</f>
        <v>Residential</v>
      </c>
      <c r="F96" s="13" t="s">
        <v>149</v>
      </c>
      <c r="G96" s="34">
        <f>Calculations!D70</f>
        <v>48.116500000000002</v>
      </c>
      <c r="H96" s="34">
        <f>Calculations!H70</f>
        <v>48.116500000000002</v>
      </c>
      <c r="I96" s="34">
        <f>Calculations!L70</f>
        <v>100</v>
      </c>
      <c r="J96" s="34">
        <f>Calculations!G70</f>
        <v>0</v>
      </c>
      <c r="K96" s="34">
        <f>Calculations!K70</f>
        <v>0</v>
      </c>
      <c r="L96" s="34">
        <f>Calculations!F70</f>
        <v>0</v>
      </c>
      <c r="M96" s="34">
        <f>Calculations!J70</f>
        <v>0</v>
      </c>
      <c r="N96" s="34">
        <f>Calculations!E70</f>
        <v>0</v>
      </c>
      <c r="O96" s="34">
        <f>Calculations!I70</f>
        <v>0</v>
      </c>
      <c r="P96" s="34">
        <f>Calculations!Q70</f>
        <v>5.6024092340320006</v>
      </c>
      <c r="Q96" s="34">
        <f>Calculations!V70</f>
        <v>11.643426338224934</v>
      </c>
      <c r="R96" s="34">
        <f>Calculations!O70</f>
        <v>1.718569234032</v>
      </c>
      <c r="S96" s="34">
        <f>Calculations!T70</f>
        <v>3.5716837966851287</v>
      </c>
      <c r="T96" s="34">
        <f>Calculations!M70</f>
        <v>1.23231997448</v>
      </c>
      <c r="U96" s="34">
        <f>Calculations!R70</f>
        <v>2.5611172352103746</v>
      </c>
      <c r="V96" s="26" t="s">
        <v>150</v>
      </c>
      <c r="W96" s="26" t="s">
        <v>151</v>
      </c>
      <c r="X96" s="25" t="s">
        <v>155</v>
      </c>
      <c r="Y96" s="33" t="s">
        <v>161</v>
      </c>
      <c r="Z96" s="13" t="s">
        <v>163</v>
      </c>
    </row>
    <row r="97" spans="2:26" ht="12.75" customHeight="1" x14ac:dyDescent="0.2">
      <c r="B97" s="46" t="str">
        <f>Calculations!A71</f>
        <v>9***</v>
      </c>
      <c r="C97" s="49" t="s">
        <v>174</v>
      </c>
      <c r="D97" s="13" t="str">
        <f>Calculations!B71</f>
        <v>Lingstubbs</v>
      </c>
      <c r="E97" s="13" t="str">
        <f>Calculations!C71</f>
        <v>Residential</v>
      </c>
      <c r="F97" s="13" t="s">
        <v>149</v>
      </c>
      <c r="G97" s="34">
        <f>Calculations!D71</f>
        <v>43.301299999999998</v>
      </c>
      <c r="H97" s="34">
        <f>Calculations!H71</f>
        <v>43.301299999999998</v>
      </c>
      <c r="I97" s="34">
        <f>Calculations!L71</f>
        <v>100</v>
      </c>
      <c r="J97" s="34">
        <f>Calculations!G71</f>
        <v>0</v>
      </c>
      <c r="K97" s="34">
        <f>Calculations!K71</f>
        <v>0</v>
      </c>
      <c r="L97" s="34">
        <f>Calculations!F71</f>
        <v>0</v>
      </c>
      <c r="M97" s="34">
        <f>Calculations!J71</f>
        <v>0</v>
      </c>
      <c r="N97" s="34">
        <f>Calculations!E71</f>
        <v>0</v>
      </c>
      <c r="O97" s="34">
        <f>Calculations!I71</f>
        <v>0</v>
      </c>
      <c r="P97" s="34">
        <f>Calculations!Q71</f>
        <v>4.336910588177</v>
      </c>
      <c r="Q97" s="34">
        <f>Calculations!V71</f>
        <v>10.015659086856516</v>
      </c>
      <c r="R97" s="34">
        <f>Calculations!O71</f>
        <v>1.5818005881769999</v>
      </c>
      <c r="S97" s="34">
        <f>Calculations!T71</f>
        <v>3.6530094666372603</v>
      </c>
      <c r="T97" s="34">
        <f>Calculations!M71</f>
        <v>1.1302656478299999</v>
      </c>
      <c r="U97" s="34">
        <f>Calculations!R71</f>
        <v>2.6102349071044055</v>
      </c>
      <c r="V97" s="26" t="s">
        <v>150</v>
      </c>
      <c r="W97" s="26" t="s">
        <v>151</v>
      </c>
      <c r="X97" s="25" t="s">
        <v>155</v>
      </c>
      <c r="Y97" s="33" t="s">
        <v>161</v>
      </c>
      <c r="Z97" s="13" t="s">
        <v>163</v>
      </c>
    </row>
    <row r="98" spans="2:26" ht="12.75" customHeight="1" x14ac:dyDescent="0.2">
      <c r="B98" s="46" t="str">
        <f>Calculations!A72</f>
        <v>10***</v>
      </c>
      <c r="C98" s="49">
        <v>120</v>
      </c>
      <c r="D98" s="13" t="str">
        <f>Calculations!B72</f>
        <v>West of junction 40</v>
      </c>
      <c r="E98" s="13" t="str">
        <f>Calculations!C72</f>
        <v>Residential</v>
      </c>
      <c r="F98" s="13" t="s">
        <v>149</v>
      </c>
      <c r="G98" s="34">
        <f>Calculations!D72</f>
        <v>33.056100000000001</v>
      </c>
      <c r="H98" s="34">
        <f>Calculations!H72</f>
        <v>33.056100000000001</v>
      </c>
      <c r="I98" s="34">
        <f>Calculations!L72</f>
        <v>100</v>
      </c>
      <c r="J98" s="34">
        <f>Calculations!G72</f>
        <v>0</v>
      </c>
      <c r="K98" s="34">
        <f>Calculations!K72</f>
        <v>0</v>
      </c>
      <c r="L98" s="34">
        <f>Calculations!F72</f>
        <v>0</v>
      </c>
      <c r="M98" s="34">
        <f>Calculations!J72</f>
        <v>0</v>
      </c>
      <c r="N98" s="34">
        <f>Calculations!E72</f>
        <v>0</v>
      </c>
      <c r="O98" s="34">
        <f>Calculations!I72</f>
        <v>0</v>
      </c>
      <c r="P98" s="34">
        <f>Calculations!Q72</f>
        <v>0.65738472499699996</v>
      </c>
      <c r="Q98" s="34">
        <f>Calculations!V72</f>
        <v>1.9886941441882133</v>
      </c>
      <c r="R98" s="34">
        <f>Calculations!O72</f>
        <v>8.5482724996999992E-2</v>
      </c>
      <c r="S98" s="34">
        <f>Calculations!T72</f>
        <v>0.25859894239489833</v>
      </c>
      <c r="T98" s="34">
        <f>Calculations!M72</f>
        <v>5.2400304712000002E-2</v>
      </c>
      <c r="U98" s="34">
        <f>Calculations!R72</f>
        <v>0.1585193193147407</v>
      </c>
      <c r="V98" s="26" t="s">
        <v>150</v>
      </c>
      <c r="W98" s="26" t="s">
        <v>151</v>
      </c>
      <c r="X98" s="25" t="s">
        <v>155</v>
      </c>
      <c r="Y98" s="33" t="s">
        <v>161</v>
      </c>
      <c r="Z98" s="13" t="s">
        <v>163</v>
      </c>
    </row>
    <row r="99" spans="2:26" ht="12.75" customHeight="1" x14ac:dyDescent="0.2">
      <c r="B99" s="46" t="str">
        <f>Calculations!A73</f>
        <v>11***</v>
      </c>
      <c r="C99" s="49">
        <v>121</v>
      </c>
      <c r="D99" s="13" t="str">
        <f>Calculations!B73</f>
        <v>Carleton Hill North</v>
      </c>
      <c r="E99" s="13" t="str">
        <f>Calculations!C73</f>
        <v>Residential</v>
      </c>
      <c r="F99" s="13" t="s">
        <v>149</v>
      </c>
      <c r="G99" s="34">
        <f>Calculations!D73</f>
        <v>38.444499999999998</v>
      </c>
      <c r="H99" s="34">
        <f>Calculations!H73</f>
        <v>38.444499999999998</v>
      </c>
      <c r="I99" s="34">
        <f>Calculations!L73</f>
        <v>100</v>
      </c>
      <c r="J99" s="34">
        <f>Calculations!G73</f>
        <v>0</v>
      </c>
      <c r="K99" s="34">
        <f>Calculations!K73</f>
        <v>0</v>
      </c>
      <c r="L99" s="34">
        <f>Calculations!F73</f>
        <v>0</v>
      </c>
      <c r="M99" s="34">
        <f>Calculations!J73</f>
        <v>0</v>
      </c>
      <c r="N99" s="34">
        <f>Calculations!E73</f>
        <v>0</v>
      </c>
      <c r="O99" s="34">
        <f>Calculations!I73</f>
        <v>0</v>
      </c>
      <c r="P99" s="34">
        <f>Calculations!Q73</f>
        <v>2.724239778491</v>
      </c>
      <c r="Q99" s="34">
        <f>Calculations!V73</f>
        <v>7.0861625941057893</v>
      </c>
      <c r="R99" s="34">
        <f>Calculations!O73</f>
        <v>0.92635977849100004</v>
      </c>
      <c r="S99" s="34">
        <f>Calculations!T73</f>
        <v>2.4096028781516217</v>
      </c>
      <c r="T99" s="34">
        <f>Calculations!M73</f>
        <v>0.56076142001399998</v>
      </c>
      <c r="U99" s="34">
        <f>Calculations!R73</f>
        <v>1.4586258632938391</v>
      </c>
      <c r="V99" s="26" t="s">
        <v>150</v>
      </c>
      <c r="W99" s="26" t="s">
        <v>151</v>
      </c>
      <c r="X99" s="25" t="s">
        <v>155</v>
      </c>
      <c r="Y99" s="33" t="s">
        <v>161</v>
      </c>
      <c r="Z99" s="13" t="s">
        <v>163</v>
      </c>
    </row>
    <row r="100" spans="2:26" ht="12.75" customHeight="1" x14ac:dyDescent="0.2">
      <c r="B100" s="46" t="str">
        <f>Calculations!A74</f>
        <v>12***</v>
      </c>
      <c r="C100" s="49">
        <v>121</v>
      </c>
      <c r="D100" s="13" t="str">
        <f>Calculations!B74</f>
        <v>Carleton Hill South</v>
      </c>
      <c r="E100" s="13" t="str">
        <f>Calculations!C74</f>
        <v>Residential</v>
      </c>
      <c r="F100" s="13" t="s">
        <v>149</v>
      </c>
      <c r="G100" s="34">
        <f>Calculations!D74</f>
        <v>28.814</v>
      </c>
      <c r="H100" s="34">
        <f>Calculations!H74</f>
        <v>28.814</v>
      </c>
      <c r="I100" s="34">
        <f>Calculations!L74</f>
        <v>100</v>
      </c>
      <c r="J100" s="34">
        <f>Calculations!G74</f>
        <v>0</v>
      </c>
      <c r="K100" s="34">
        <f>Calculations!K74</f>
        <v>0</v>
      </c>
      <c r="L100" s="34">
        <f>Calculations!F74</f>
        <v>0</v>
      </c>
      <c r="M100" s="34">
        <f>Calculations!J74</f>
        <v>0</v>
      </c>
      <c r="N100" s="34">
        <f>Calculations!E74</f>
        <v>0</v>
      </c>
      <c r="O100" s="34">
        <f>Calculations!I74</f>
        <v>0</v>
      </c>
      <c r="P100" s="34">
        <f>Calculations!Q74</f>
        <v>1.0521223304709999</v>
      </c>
      <c r="Q100" s="34">
        <f>Calculations!V74</f>
        <v>3.6514275368605533</v>
      </c>
      <c r="R100" s="34">
        <f>Calculations!O74</f>
        <v>0.406603330471</v>
      </c>
      <c r="S100" s="34">
        <f>Calculations!T74</f>
        <v>1.4111311531581869</v>
      </c>
      <c r="T100" s="34">
        <f>Calculations!M74</f>
        <v>0.192169724583</v>
      </c>
      <c r="U100" s="34">
        <f>Calculations!R74</f>
        <v>0.66693178518428542</v>
      </c>
      <c r="V100" s="26" t="s">
        <v>150</v>
      </c>
      <c r="W100" s="26" t="s">
        <v>151</v>
      </c>
      <c r="X100" s="25" t="s">
        <v>155</v>
      </c>
      <c r="Y100" s="33" t="s">
        <v>161</v>
      </c>
      <c r="Z100" s="13" t="s">
        <v>163</v>
      </c>
    </row>
    <row r="101" spans="2:26" ht="12.75" customHeight="1" x14ac:dyDescent="0.2">
      <c r="B101" s="46" t="str">
        <f>Calculations!A75</f>
        <v>13***</v>
      </c>
      <c r="C101" s="49" t="s">
        <v>171</v>
      </c>
      <c r="D101" s="13" t="str">
        <f>Calculations!B75</f>
        <v>Land to the south of Penrith Golf Course</v>
      </c>
      <c r="E101" s="13" t="str">
        <f>Calculations!C75</f>
        <v>Residential</v>
      </c>
      <c r="F101" s="13" t="s">
        <v>149</v>
      </c>
      <c r="G101" s="34">
        <f>Calculations!D75</f>
        <v>38.600900000000003</v>
      </c>
      <c r="H101" s="34">
        <f>Calculations!H75</f>
        <v>38.600900000000003</v>
      </c>
      <c r="I101" s="34">
        <f>Calculations!L75</f>
        <v>100</v>
      </c>
      <c r="J101" s="34">
        <f>Calculations!G75</f>
        <v>0</v>
      </c>
      <c r="K101" s="34">
        <f>Calculations!K75</f>
        <v>0</v>
      </c>
      <c r="L101" s="34">
        <f>Calculations!F75</f>
        <v>0</v>
      </c>
      <c r="M101" s="34">
        <f>Calculations!J75</f>
        <v>0</v>
      </c>
      <c r="N101" s="34">
        <f>Calculations!E75</f>
        <v>0</v>
      </c>
      <c r="O101" s="34">
        <f>Calculations!I75</f>
        <v>0</v>
      </c>
      <c r="P101" s="34">
        <f>Calculations!Q75</f>
        <v>0.314967</v>
      </c>
      <c r="Q101" s="34">
        <f>Calculations!V75</f>
        <v>0.81595765901831296</v>
      </c>
      <c r="R101" s="34">
        <f>Calculations!O75</f>
        <v>7.0000000000000007E-2</v>
      </c>
      <c r="S101" s="34">
        <f>Calculations!T75</f>
        <v>0.18134292205622149</v>
      </c>
      <c r="T101" s="34">
        <f>Calculations!M75</f>
        <v>6.1600000000000002E-2</v>
      </c>
      <c r="U101" s="34">
        <f>Calculations!R75</f>
        <v>0.15958177140947491</v>
      </c>
      <c r="V101" s="26" t="s">
        <v>150</v>
      </c>
      <c r="W101" s="26" t="s">
        <v>151</v>
      </c>
      <c r="X101" s="25" t="s">
        <v>155</v>
      </c>
      <c r="Y101" s="33" t="s">
        <v>161</v>
      </c>
      <c r="Z101" s="13" t="s">
        <v>163</v>
      </c>
    </row>
    <row r="102" spans="2:26" ht="12.75" customHeight="1" x14ac:dyDescent="0.2">
      <c r="B102" s="46" t="str">
        <f>Calculations!A76</f>
        <v>14***</v>
      </c>
      <c r="C102" s="49">
        <v>119</v>
      </c>
      <c r="D102" s="13" t="str">
        <f>Calculations!B76</f>
        <v>East of Newbiggin</v>
      </c>
      <c r="E102" s="13" t="str">
        <f>Calculations!C76</f>
        <v>Residential</v>
      </c>
      <c r="F102" s="13" t="s">
        <v>149</v>
      </c>
      <c r="G102" s="34">
        <f>Calculations!D76</f>
        <v>107.057</v>
      </c>
      <c r="H102" s="34">
        <f>Calculations!H76</f>
        <v>107.0545</v>
      </c>
      <c r="I102" s="34">
        <f>Calculations!L76</f>
        <v>99.997664795389369</v>
      </c>
      <c r="J102" s="34">
        <f>Calculations!G76</f>
        <v>0</v>
      </c>
      <c r="K102" s="34">
        <f>Calculations!K76</f>
        <v>0</v>
      </c>
      <c r="L102" s="34">
        <f>Calculations!F76</f>
        <v>2.5000000000000001E-3</v>
      </c>
      <c r="M102" s="34">
        <f>Calculations!J76</f>
        <v>2.3352046106279831E-3</v>
      </c>
      <c r="N102" s="34">
        <f>Calculations!E76</f>
        <v>0</v>
      </c>
      <c r="O102" s="34">
        <f>Calculations!I76</f>
        <v>0</v>
      </c>
      <c r="P102" s="34">
        <f>Calculations!Q76</f>
        <v>1.1220221735231999</v>
      </c>
      <c r="Q102" s="34">
        <f>Calculations!V76</f>
        <v>1.0480605411352828</v>
      </c>
      <c r="R102" s="34">
        <f>Calculations!O76</f>
        <v>0.17313717352319999</v>
      </c>
      <c r="S102" s="34">
        <f>Calculations!T76</f>
        <v>0.16172429035298952</v>
      </c>
      <c r="T102" s="34">
        <f>Calculations!M76</f>
        <v>3.6232275061199998E-2</v>
      </c>
      <c r="U102" s="34">
        <f>Calculations!R76</f>
        <v>3.3843910310582211E-2</v>
      </c>
      <c r="V102" s="26" t="s">
        <v>150</v>
      </c>
      <c r="W102" s="26" t="s">
        <v>151</v>
      </c>
      <c r="X102" s="25" t="s">
        <v>154</v>
      </c>
      <c r="Y102" s="33" t="s">
        <v>160</v>
      </c>
      <c r="Z102" s="13" t="s">
        <v>163</v>
      </c>
    </row>
    <row r="103" spans="2:26" ht="12.75" customHeight="1" x14ac:dyDescent="0.2">
      <c r="B103" s="46" t="str">
        <f>Calculations!A77</f>
        <v>15***</v>
      </c>
      <c r="C103" s="49" t="s">
        <v>174</v>
      </c>
      <c r="D103" s="13" t="str">
        <f>Calculations!B77</f>
        <v>Bell Mount</v>
      </c>
      <c r="E103" s="13" t="str">
        <f>Calculations!C77</f>
        <v>Residential</v>
      </c>
      <c r="F103" s="13" t="s">
        <v>149</v>
      </c>
      <c r="G103" s="34">
        <f>Calculations!D77</f>
        <v>143.648</v>
      </c>
      <c r="H103" s="34">
        <f>Calculations!H77</f>
        <v>143.648</v>
      </c>
      <c r="I103" s="34">
        <f>Calculations!L77</f>
        <v>100</v>
      </c>
      <c r="J103" s="34">
        <f>Calculations!G77</f>
        <v>0</v>
      </c>
      <c r="K103" s="34">
        <f>Calculations!K77</f>
        <v>0</v>
      </c>
      <c r="L103" s="34">
        <f>Calculations!F77</f>
        <v>0</v>
      </c>
      <c r="M103" s="34">
        <f>Calculations!J77</f>
        <v>0</v>
      </c>
      <c r="N103" s="34">
        <f>Calculations!E77</f>
        <v>0</v>
      </c>
      <c r="O103" s="34">
        <f>Calculations!I77</f>
        <v>0</v>
      </c>
      <c r="P103" s="34">
        <f>Calculations!Q77</f>
        <v>4.513929859928</v>
      </c>
      <c r="Q103" s="34">
        <f>Calculations!V77</f>
        <v>3.1423548256348854</v>
      </c>
      <c r="R103" s="34">
        <f>Calculations!O77</f>
        <v>1.4735198599279999</v>
      </c>
      <c r="S103" s="34">
        <f>Calculations!T77</f>
        <v>1.0257851553296948</v>
      </c>
      <c r="T103" s="34">
        <f>Calculations!M77</f>
        <v>0.97597719696999996</v>
      </c>
      <c r="U103" s="34">
        <f>Calculations!R77</f>
        <v>0.67942275351553805</v>
      </c>
      <c r="V103" s="26" t="s">
        <v>150</v>
      </c>
      <c r="W103" s="26" t="s">
        <v>151</v>
      </c>
      <c r="X103" s="25" t="s">
        <v>155</v>
      </c>
      <c r="Y103" s="33" t="s">
        <v>161</v>
      </c>
      <c r="Z103" s="13" t="s">
        <v>163</v>
      </c>
    </row>
    <row r="104" spans="2:26" ht="12.75" customHeight="1" x14ac:dyDescent="0.2">
      <c r="B104" s="46" t="str">
        <f>Calculations!A78</f>
        <v>16***</v>
      </c>
      <c r="C104" s="49">
        <v>131</v>
      </c>
      <c r="D104" s="13" t="str">
        <f>Calculations!B78</f>
        <v>South of Redhills</v>
      </c>
      <c r="E104" s="13" t="str">
        <f>Calculations!C78</f>
        <v>Residential</v>
      </c>
      <c r="F104" s="13" t="s">
        <v>149</v>
      </c>
      <c r="G104" s="34">
        <f>Calculations!D78</f>
        <v>40.921700000000001</v>
      </c>
      <c r="H104" s="34">
        <f>Calculations!H78</f>
        <v>40.651016200232803</v>
      </c>
      <c r="I104" s="34">
        <f>Calculations!L78</f>
        <v>99.338532368481268</v>
      </c>
      <c r="J104" s="34">
        <f>Calculations!G78</f>
        <v>8.3537507606399997E-2</v>
      </c>
      <c r="K104" s="34">
        <f>Calculations!K78</f>
        <v>0.20413987592499822</v>
      </c>
      <c r="L104" s="34">
        <f>Calculations!F78</f>
        <v>4.0892177262799999E-2</v>
      </c>
      <c r="M104" s="34">
        <f>Calculations!J78</f>
        <v>9.9927855545590707E-2</v>
      </c>
      <c r="N104" s="34">
        <f>Calculations!E78</f>
        <v>0.146254114898</v>
      </c>
      <c r="O104" s="34">
        <f>Calculations!I78</f>
        <v>0.35739990004814071</v>
      </c>
      <c r="P104" s="34">
        <f>Calculations!Q78</f>
        <v>0.73053148000000001</v>
      </c>
      <c r="Q104" s="34">
        <f>Calculations!V78</f>
        <v>1.7851933815066334</v>
      </c>
      <c r="R104" s="34">
        <f>Calculations!O78</f>
        <v>0.23469748000000001</v>
      </c>
      <c r="S104" s="34">
        <f>Calculations!T78</f>
        <v>0.57352817698189473</v>
      </c>
      <c r="T104" s="34">
        <f>Calculations!M78</f>
        <v>0.10868504</v>
      </c>
      <c r="U104" s="34">
        <f>Calculations!R78</f>
        <v>0.26559268065598446</v>
      </c>
      <c r="V104" s="26" t="s">
        <v>150</v>
      </c>
      <c r="W104" s="26" t="s">
        <v>151</v>
      </c>
      <c r="X104" s="25" t="s">
        <v>154</v>
      </c>
      <c r="Y104" s="33" t="s">
        <v>160</v>
      </c>
      <c r="Z104" s="13" t="s">
        <v>163</v>
      </c>
    </row>
    <row r="105" spans="2:26" ht="12.75" customHeight="1" x14ac:dyDescent="0.2">
      <c r="B105" s="46" t="str">
        <f>Calculations!A79</f>
        <v>17***</v>
      </c>
      <c r="C105" s="49" t="s">
        <v>167</v>
      </c>
      <c r="D105" s="13" t="str">
        <f>Calculations!B79</f>
        <v>East of Newton Reigny</v>
      </c>
      <c r="E105" s="13" t="str">
        <f>Calculations!C79</f>
        <v>Residential</v>
      </c>
      <c r="F105" s="13" t="s">
        <v>149</v>
      </c>
      <c r="G105" s="34">
        <f>Calculations!D79</f>
        <v>82.040400000000005</v>
      </c>
      <c r="H105" s="34">
        <f>Calculations!H79</f>
        <v>81.963413123333098</v>
      </c>
      <c r="I105" s="34">
        <f>Calculations!L79</f>
        <v>99.906159798505485</v>
      </c>
      <c r="J105" s="34">
        <f>Calculations!G79</f>
        <v>4.2151761166899997E-2</v>
      </c>
      <c r="K105" s="34">
        <f>Calculations!K79</f>
        <v>5.1379273098254026E-2</v>
      </c>
      <c r="L105" s="34">
        <f>Calculations!F79</f>
        <v>3.48351155E-2</v>
      </c>
      <c r="M105" s="34">
        <f>Calculations!J79</f>
        <v>4.2460928396253553E-2</v>
      </c>
      <c r="N105" s="34">
        <f>Calculations!E79</f>
        <v>0</v>
      </c>
      <c r="O105" s="34">
        <f>Calculations!I79</f>
        <v>0</v>
      </c>
      <c r="P105" s="34">
        <f>Calculations!Q79</f>
        <v>3.2587444572899997</v>
      </c>
      <c r="Q105" s="34">
        <f>Calculations!V79</f>
        <v>3.9721216099507064</v>
      </c>
      <c r="R105" s="34">
        <f>Calculations!O79</f>
        <v>1.0358144572900001</v>
      </c>
      <c r="S105" s="34">
        <f>Calculations!T79</f>
        <v>1.2625663176800699</v>
      </c>
      <c r="T105" s="34">
        <f>Calculations!M79</f>
        <v>0.81018074951800001</v>
      </c>
      <c r="U105" s="34">
        <f>Calculations!R79</f>
        <v>0.98753876080321401</v>
      </c>
      <c r="V105" s="26" t="s">
        <v>150</v>
      </c>
      <c r="W105" s="26" t="s">
        <v>151</v>
      </c>
      <c r="X105" s="25" t="s">
        <v>154</v>
      </c>
      <c r="Y105" s="33" t="s">
        <v>160</v>
      </c>
      <c r="Z105" s="13" t="s">
        <v>163</v>
      </c>
    </row>
    <row r="106" spans="2:26" ht="12.75" customHeight="1" x14ac:dyDescent="0.2">
      <c r="B106" s="46" t="str">
        <f>Calculations!A80</f>
        <v>18***</v>
      </c>
      <c r="C106" s="49" t="s">
        <v>167</v>
      </c>
      <c r="D106" s="13" t="str">
        <f>Calculations!B80</f>
        <v>South of Catterlen</v>
      </c>
      <c r="E106" s="13" t="str">
        <f>Calculations!C80</f>
        <v>Residential</v>
      </c>
      <c r="F106" s="13" t="s">
        <v>149</v>
      </c>
      <c r="G106" s="34">
        <f>Calculations!D80</f>
        <v>78.851100000000002</v>
      </c>
      <c r="H106" s="34">
        <f>Calculations!H80</f>
        <v>78.725135078372134</v>
      </c>
      <c r="I106" s="34">
        <f>Calculations!L80</f>
        <v>99.84024963300719</v>
      </c>
      <c r="J106" s="34">
        <f>Calculations!G80</f>
        <v>0.119189711334</v>
      </c>
      <c r="K106" s="34">
        <f>Calculations!K80</f>
        <v>0.15115795636839563</v>
      </c>
      <c r="L106" s="34">
        <f>Calculations!F80</f>
        <v>6.7752102938699998E-3</v>
      </c>
      <c r="M106" s="34">
        <f>Calculations!J80</f>
        <v>8.5924106244174136E-3</v>
      </c>
      <c r="N106" s="34">
        <f>Calculations!E80</f>
        <v>0</v>
      </c>
      <c r="O106" s="34">
        <f>Calculations!I80</f>
        <v>0</v>
      </c>
      <c r="P106" s="34">
        <f>Calculations!Q80</f>
        <v>1.6324727988120999</v>
      </c>
      <c r="Q106" s="34">
        <f>Calculations!V80</f>
        <v>2.0703234308869503</v>
      </c>
      <c r="R106" s="34">
        <f>Calculations!O80</f>
        <v>9.9662798812099995E-2</v>
      </c>
      <c r="S106" s="34">
        <f>Calculations!T80</f>
        <v>0.12639366960270687</v>
      </c>
      <c r="T106" s="34">
        <f>Calculations!M80</f>
        <v>7.3064638498999995E-2</v>
      </c>
      <c r="U106" s="34">
        <f>Calculations!R80</f>
        <v>9.2661533572771959E-2</v>
      </c>
      <c r="V106" s="26" t="s">
        <v>150</v>
      </c>
      <c r="W106" s="26" t="s">
        <v>151</v>
      </c>
      <c r="X106" s="25" t="s">
        <v>154</v>
      </c>
      <c r="Y106" s="33" t="s">
        <v>160</v>
      </c>
      <c r="Z106" s="13" t="s">
        <v>163</v>
      </c>
    </row>
    <row r="107" spans="2:26" ht="12.75" customHeight="1" x14ac:dyDescent="0.2">
      <c r="B107" s="46" t="str">
        <f>Calculations!A81</f>
        <v>19***</v>
      </c>
      <c r="C107" s="49">
        <v>131</v>
      </c>
      <c r="D107" s="13" t="str">
        <f>Calculations!B81</f>
        <v>Sockbridge Mill</v>
      </c>
      <c r="E107" s="13" t="str">
        <f>Calculations!C81</f>
        <v>Residential</v>
      </c>
      <c r="F107" s="13" t="s">
        <v>149</v>
      </c>
      <c r="G107" s="34">
        <f>Calculations!D81</f>
        <v>71.618099999999998</v>
      </c>
      <c r="H107" s="34">
        <f>Calculations!H81</f>
        <v>70.0578438758819</v>
      </c>
      <c r="I107" s="34">
        <f>Calculations!L81</f>
        <v>97.821422064927589</v>
      </c>
      <c r="J107" s="34">
        <f>Calculations!G81</f>
        <v>4.1333339611100001E-2</v>
      </c>
      <c r="K107" s="34">
        <f>Calculations!K81</f>
        <v>5.7713538352874488E-2</v>
      </c>
      <c r="L107" s="34">
        <f>Calculations!F81</f>
        <v>6.6149247637000003E-2</v>
      </c>
      <c r="M107" s="34">
        <f>Calculations!J81</f>
        <v>9.2363868403378485E-2</v>
      </c>
      <c r="N107" s="34">
        <f>Calculations!E81</f>
        <v>1.4527735368700001</v>
      </c>
      <c r="O107" s="34">
        <f>Calculations!I81</f>
        <v>2.0285005283161661</v>
      </c>
      <c r="P107" s="34">
        <f>Calculations!Q81</f>
        <v>1.5544606850210001</v>
      </c>
      <c r="Q107" s="34">
        <f>Calculations!V81</f>
        <v>2.1704857920288307</v>
      </c>
      <c r="R107" s="34">
        <f>Calculations!O81</f>
        <v>0.33110068502099999</v>
      </c>
      <c r="S107" s="34">
        <f>Calculations!T81</f>
        <v>0.46231425438681001</v>
      </c>
      <c r="T107" s="34">
        <f>Calculations!M81</f>
        <v>0.19574959960800001</v>
      </c>
      <c r="U107" s="34">
        <f>Calculations!R81</f>
        <v>0.27332420101622357</v>
      </c>
      <c r="V107" s="26" t="s">
        <v>150</v>
      </c>
      <c r="W107" s="26" t="s">
        <v>151</v>
      </c>
      <c r="X107" s="25" t="s">
        <v>154</v>
      </c>
      <c r="Y107" s="33" t="s">
        <v>160</v>
      </c>
      <c r="Z107" s="13" t="s">
        <v>163</v>
      </c>
    </row>
    <row r="108" spans="2:26" ht="12.75" customHeight="1" x14ac:dyDescent="0.2">
      <c r="B108" s="46" t="str">
        <f>Calculations!A82</f>
        <v>20***</v>
      </c>
      <c r="C108" s="49">
        <v>119</v>
      </c>
      <c r="D108" s="13" t="str">
        <f>Calculations!B82</f>
        <v>Old Riggs</v>
      </c>
      <c r="E108" s="13" t="str">
        <f>Calculations!C82</f>
        <v>Residential</v>
      </c>
      <c r="F108" s="13" t="s">
        <v>149</v>
      </c>
      <c r="G108" s="34">
        <f>Calculations!D82</f>
        <v>76.051199999999994</v>
      </c>
      <c r="H108" s="34">
        <f>Calculations!H82</f>
        <v>76.051199999999994</v>
      </c>
      <c r="I108" s="34">
        <f>Calculations!L82</f>
        <v>100</v>
      </c>
      <c r="J108" s="34">
        <f>Calculations!G82</f>
        <v>0</v>
      </c>
      <c r="K108" s="34">
        <f>Calculations!K82</f>
        <v>0</v>
      </c>
      <c r="L108" s="34">
        <f>Calculations!F82</f>
        <v>0</v>
      </c>
      <c r="M108" s="34">
        <f>Calculations!J82</f>
        <v>0</v>
      </c>
      <c r="N108" s="34">
        <f>Calculations!E82</f>
        <v>0</v>
      </c>
      <c r="O108" s="34">
        <f>Calculations!I82</f>
        <v>0</v>
      </c>
      <c r="P108" s="34">
        <f>Calculations!Q82</f>
        <v>1.1678568253050001</v>
      </c>
      <c r="Q108" s="34">
        <f>Calculations!V82</f>
        <v>1.5356191951014584</v>
      </c>
      <c r="R108" s="34">
        <f>Calculations!O82</f>
        <v>0.34723182530500002</v>
      </c>
      <c r="S108" s="34">
        <f>Calculations!T82</f>
        <v>0.45657639235804304</v>
      </c>
      <c r="T108" s="34">
        <f>Calculations!M82</f>
        <v>0.241647875092</v>
      </c>
      <c r="U108" s="34">
        <f>Calculations!R82</f>
        <v>0.31774367148973326</v>
      </c>
      <c r="V108" s="26" t="s">
        <v>150</v>
      </c>
      <c r="W108" s="26" t="s">
        <v>151</v>
      </c>
      <c r="X108" s="25" t="s">
        <v>155</v>
      </c>
      <c r="Y108" s="33" t="s">
        <v>161</v>
      </c>
      <c r="Z108" s="13" t="s">
        <v>163</v>
      </c>
    </row>
    <row r="109" spans="2:26" ht="12.75" customHeight="1" x14ac:dyDescent="0.2">
      <c r="B109" s="46" t="str">
        <f>Calculations!A83</f>
        <v>21***</v>
      </c>
      <c r="C109" s="49">
        <v>102</v>
      </c>
      <c r="D109" s="13" t="str">
        <f>Calculations!B83</f>
        <v>Millstone House</v>
      </c>
      <c r="E109" s="13" t="str">
        <f>Calculations!C83</f>
        <v>Residential</v>
      </c>
      <c r="F109" s="13" t="s">
        <v>149</v>
      </c>
      <c r="G109" s="34">
        <f>Calculations!D83</f>
        <v>39.9328</v>
      </c>
      <c r="H109" s="34">
        <f>Calculations!H83</f>
        <v>39.9328</v>
      </c>
      <c r="I109" s="34">
        <f>Calculations!L83</f>
        <v>100</v>
      </c>
      <c r="J109" s="34">
        <f>Calculations!G83</f>
        <v>0</v>
      </c>
      <c r="K109" s="34">
        <f>Calculations!K83</f>
        <v>0</v>
      </c>
      <c r="L109" s="34">
        <f>Calculations!F83</f>
        <v>0</v>
      </c>
      <c r="M109" s="34">
        <f>Calculations!J83</f>
        <v>0</v>
      </c>
      <c r="N109" s="34">
        <f>Calculations!E83</f>
        <v>0</v>
      </c>
      <c r="O109" s="34">
        <f>Calculations!I83</f>
        <v>0</v>
      </c>
      <c r="P109" s="34">
        <f>Calculations!Q83</f>
        <v>2.3199999999999998E-2</v>
      </c>
      <c r="Q109" s="34">
        <f>Calculations!V83</f>
        <v>5.8097603974677454E-2</v>
      </c>
      <c r="R109" s="34">
        <f>Calculations!O83</f>
        <v>0</v>
      </c>
      <c r="S109" s="34">
        <f>Calculations!T83</f>
        <v>0</v>
      </c>
      <c r="T109" s="34">
        <f>Calculations!M83</f>
        <v>0</v>
      </c>
      <c r="U109" s="34">
        <f>Calculations!R83</f>
        <v>0</v>
      </c>
      <c r="V109" s="26" t="s">
        <v>150</v>
      </c>
      <c r="W109" s="26" t="s">
        <v>151</v>
      </c>
      <c r="X109" s="25" t="s">
        <v>155</v>
      </c>
      <c r="Y109" s="33" t="s">
        <v>161</v>
      </c>
      <c r="Z109" s="13" t="s">
        <v>163</v>
      </c>
    </row>
    <row r="110" spans="2:26" ht="38.25" x14ac:dyDescent="0.2">
      <c r="B110" s="46" t="str">
        <f>Calculations!A84</f>
        <v>22***</v>
      </c>
      <c r="C110" s="49" t="s">
        <v>170</v>
      </c>
      <c r="D110" s="13" t="str">
        <f>Calculations!B84</f>
        <v>Holme Head</v>
      </c>
      <c r="E110" s="13" t="str">
        <f>Calculations!C84</f>
        <v>Residential</v>
      </c>
      <c r="F110" s="13" t="s">
        <v>149</v>
      </c>
      <c r="G110" s="34">
        <f>Calculations!D84</f>
        <v>121.572</v>
      </c>
      <c r="H110" s="34">
        <f>Calculations!H84</f>
        <v>87.290605637980008</v>
      </c>
      <c r="I110" s="34">
        <f>Calculations!L84</f>
        <v>71.801570787664929</v>
      </c>
      <c r="J110" s="34">
        <f>Calculations!G84</f>
        <v>3.1386297406199999</v>
      </c>
      <c r="K110" s="34">
        <f>Calculations!K84</f>
        <v>2.5817044554831701</v>
      </c>
      <c r="L110" s="34">
        <f>Calculations!F84</f>
        <v>12.4931249692</v>
      </c>
      <c r="M110" s="34">
        <f>Calculations!J84</f>
        <v>10.276317712302173</v>
      </c>
      <c r="N110" s="34">
        <f>Calculations!E84</f>
        <v>18.649639652200001</v>
      </c>
      <c r="O110" s="34">
        <f>Calculations!I84</f>
        <v>15.340407044549734</v>
      </c>
      <c r="P110" s="34">
        <f>Calculations!Q84</f>
        <v>27.335510626889999</v>
      </c>
      <c r="Q110" s="34">
        <f>Calculations!V84</f>
        <v>22.485038188801695</v>
      </c>
      <c r="R110" s="34">
        <f>Calculations!O84</f>
        <v>9.6011106268899997</v>
      </c>
      <c r="S110" s="34">
        <f>Calculations!T84</f>
        <v>7.8974686826654166</v>
      </c>
      <c r="T110" s="34">
        <f>Calculations!M84</f>
        <v>5.12891896991</v>
      </c>
      <c r="U110" s="34">
        <f>Calculations!R84</f>
        <v>4.2188324366712733</v>
      </c>
      <c r="V110" s="26" t="s">
        <v>150</v>
      </c>
      <c r="W110" s="26" t="s">
        <v>151</v>
      </c>
      <c r="X110" s="25" t="s">
        <v>153</v>
      </c>
      <c r="Y110" s="33" t="s">
        <v>159</v>
      </c>
      <c r="Z110" s="25" t="s">
        <v>165</v>
      </c>
    </row>
    <row r="111" spans="2:26" ht="12.75" customHeight="1" x14ac:dyDescent="0.2">
      <c r="B111" s="46" t="str">
        <f>Calculations!A85</f>
        <v>23***</v>
      </c>
      <c r="C111" s="49" t="s">
        <v>169</v>
      </c>
      <c r="D111" s="13" t="str">
        <f>Calculations!B85</f>
        <v>Woodhead Farm</v>
      </c>
      <c r="E111" s="13" t="str">
        <f>Calculations!C85</f>
        <v>Residential</v>
      </c>
      <c r="F111" s="13" t="s">
        <v>149</v>
      </c>
      <c r="G111" s="34">
        <f>Calculations!D85</f>
        <v>114.205</v>
      </c>
      <c r="H111" s="34">
        <f>Calculations!H85</f>
        <v>113.9383230494017</v>
      </c>
      <c r="I111" s="34">
        <f>Calculations!L85</f>
        <v>99.766492753733814</v>
      </c>
      <c r="J111" s="34">
        <f>Calculations!G85</f>
        <v>2.3555006854299999E-2</v>
      </c>
      <c r="K111" s="34">
        <f>Calculations!K85</f>
        <v>2.0625197543277438E-2</v>
      </c>
      <c r="L111" s="34">
        <f>Calculations!F85</f>
        <v>0.24312194374400001</v>
      </c>
      <c r="M111" s="34">
        <f>Calculations!J85</f>
        <v>0.21288204872291056</v>
      </c>
      <c r="N111" s="34">
        <f>Calculations!E85</f>
        <v>0</v>
      </c>
      <c r="O111" s="34">
        <f>Calculations!I85</f>
        <v>0</v>
      </c>
      <c r="P111" s="34">
        <f>Calculations!Q85</f>
        <v>4.5449696456339996</v>
      </c>
      <c r="Q111" s="34">
        <f>Calculations!V85</f>
        <v>3.9796590741508688</v>
      </c>
      <c r="R111" s="34">
        <f>Calculations!O85</f>
        <v>1.080269645634</v>
      </c>
      <c r="S111" s="34">
        <f>Calculations!T85</f>
        <v>0.94590398461888714</v>
      </c>
      <c r="T111" s="34">
        <f>Calculations!M85</f>
        <v>0.62815952986500001</v>
      </c>
      <c r="U111" s="34">
        <f>Calculations!R85</f>
        <v>0.55002804593931964</v>
      </c>
      <c r="V111" s="26" t="s">
        <v>150</v>
      </c>
      <c r="W111" s="26" t="s">
        <v>151</v>
      </c>
      <c r="X111" s="25" t="s">
        <v>154</v>
      </c>
      <c r="Y111" s="33" t="s">
        <v>160</v>
      </c>
      <c r="Z111" s="13" t="s">
        <v>163</v>
      </c>
    </row>
    <row r="112" spans="2:26" ht="12.75" customHeight="1" x14ac:dyDescent="0.2">
      <c r="B112" s="46" t="str">
        <f>Calculations!A86</f>
        <v>24***</v>
      </c>
      <c r="C112" s="49" t="s">
        <v>175</v>
      </c>
      <c r="D112" s="13" t="str">
        <f>Calculations!B86</f>
        <v>Cowraik</v>
      </c>
      <c r="E112" s="13" t="str">
        <f>Calculations!C86</f>
        <v>Residential</v>
      </c>
      <c r="F112" s="13" t="s">
        <v>149</v>
      </c>
      <c r="G112" s="34">
        <f>Calculations!D86</f>
        <v>65.784599999999998</v>
      </c>
      <c r="H112" s="34">
        <f>Calculations!H86</f>
        <v>65.784599999999998</v>
      </c>
      <c r="I112" s="34">
        <f>Calculations!L86</f>
        <v>100</v>
      </c>
      <c r="J112" s="34">
        <f>Calculations!G86</f>
        <v>0</v>
      </c>
      <c r="K112" s="34">
        <f>Calculations!K86</f>
        <v>0</v>
      </c>
      <c r="L112" s="34">
        <f>Calculations!F86</f>
        <v>0</v>
      </c>
      <c r="M112" s="34">
        <f>Calculations!J86</f>
        <v>0</v>
      </c>
      <c r="N112" s="34">
        <f>Calculations!E86</f>
        <v>0</v>
      </c>
      <c r="O112" s="34">
        <f>Calculations!I86</f>
        <v>0</v>
      </c>
      <c r="P112" s="34">
        <f>Calculations!Q86</f>
        <v>0.12587400000000001</v>
      </c>
      <c r="Q112" s="34">
        <f>Calculations!V86</f>
        <v>0.19134265466385753</v>
      </c>
      <c r="R112" s="34">
        <f>Calculations!O86</f>
        <v>0</v>
      </c>
      <c r="S112" s="34">
        <f>Calculations!T86</f>
        <v>0</v>
      </c>
      <c r="T112" s="34">
        <f>Calculations!M86</f>
        <v>0</v>
      </c>
      <c r="U112" s="34">
        <f>Calculations!R86</f>
        <v>0</v>
      </c>
      <c r="V112" s="26" t="s">
        <v>150</v>
      </c>
      <c r="W112" s="26" t="s">
        <v>151</v>
      </c>
      <c r="X112" s="25" t="s">
        <v>155</v>
      </c>
      <c r="Y112" s="33" t="s">
        <v>161</v>
      </c>
      <c r="Z112" s="13" t="s">
        <v>163</v>
      </c>
    </row>
    <row r="113" spans="2:26" ht="12.75" customHeight="1" x14ac:dyDescent="0.2">
      <c r="B113" s="46" t="str">
        <f>Calculations!A87</f>
        <v>25***</v>
      </c>
      <c r="C113" s="49">
        <v>121</v>
      </c>
      <c r="D113" s="13" t="str">
        <f>Calculations!B87</f>
        <v>Frenchfields</v>
      </c>
      <c r="E113" s="13" t="str">
        <f>Calculations!C87</f>
        <v>Residential</v>
      </c>
      <c r="F113" s="13" t="s">
        <v>149</v>
      </c>
      <c r="G113" s="34">
        <f>Calculations!D87</f>
        <v>31.830300000000001</v>
      </c>
      <c r="H113" s="34">
        <f>Calculations!H87</f>
        <v>31.830300000000001</v>
      </c>
      <c r="I113" s="34">
        <f>Calculations!L87</f>
        <v>100</v>
      </c>
      <c r="J113" s="34">
        <f>Calculations!G87</f>
        <v>0</v>
      </c>
      <c r="K113" s="34">
        <f>Calculations!K87</f>
        <v>0</v>
      </c>
      <c r="L113" s="34">
        <f>Calculations!F87</f>
        <v>0</v>
      </c>
      <c r="M113" s="34">
        <f>Calculations!J87</f>
        <v>0</v>
      </c>
      <c r="N113" s="34">
        <f>Calculations!E87</f>
        <v>0</v>
      </c>
      <c r="O113" s="34">
        <f>Calculations!I87</f>
        <v>0</v>
      </c>
      <c r="P113" s="34">
        <f>Calculations!Q87</f>
        <v>2.8810791800529998</v>
      </c>
      <c r="Q113" s="34">
        <f>Calculations!V87</f>
        <v>9.0513730001068158</v>
      </c>
      <c r="R113" s="34">
        <f>Calculations!O87</f>
        <v>0.956559180053</v>
      </c>
      <c r="S113" s="34">
        <f>Calculations!T87</f>
        <v>3.0051843056867198</v>
      </c>
      <c r="T113" s="34">
        <f>Calculations!M87</f>
        <v>0.48301626087499999</v>
      </c>
      <c r="U113" s="34">
        <f>Calculations!R87</f>
        <v>1.5174731651131155</v>
      </c>
      <c r="V113" s="26" t="s">
        <v>150</v>
      </c>
      <c r="W113" s="26" t="s">
        <v>151</v>
      </c>
      <c r="X113" s="25" t="s">
        <v>155</v>
      </c>
      <c r="Y113" s="33" t="s">
        <v>161</v>
      </c>
      <c r="Z113" s="13" t="s">
        <v>163</v>
      </c>
    </row>
    <row r="114" spans="2:26" ht="12.75" customHeight="1" x14ac:dyDescent="0.2">
      <c r="B114" s="46" t="str">
        <f>Calculations!A88</f>
        <v>26***</v>
      </c>
      <c r="C114" s="49" t="s">
        <v>171</v>
      </c>
      <c r="D114" s="13" t="str">
        <f>Calculations!B88</f>
        <v>Penrith Golf Course</v>
      </c>
      <c r="E114" s="13" t="str">
        <f>Calculations!C88</f>
        <v>Residential</v>
      </c>
      <c r="F114" s="13" t="s">
        <v>149</v>
      </c>
      <c r="G114" s="34">
        <f>Calculations!D88</f>
        <v>71.198099999999997</v>
      </c>
      <c r="H114" s="34">
        <f>Calculations!H88</f>
        <v>71.198099999999997</v>
      </c>
      <c r="I114" s="34">
        <f>Calculations!L88</f>
        <v>100</v>
      </c>
      <c r="J114" s="34">
        <f>Calculations!G88</f>
        <v>0</v>
      </c>
      <c r="K114" s="34">
        <f>Calculations!K88</f>
        <v>0</v>
      </c>
      <c r="L114" s="34">
        <f>Calculations!F88</f>
        <v>0</v>
      </c>
      <c r="M114" s="34">
        <f>Calculations!J88</f>
        <v>0</v>
      </c>
      <c r="N114" s="34">
        <f>Calculations!E88</f>
        <v>0</v>
      </c>
      <c r="O114" s="34">
        <f>Calculations!I88</f>
        <v>0</v>
      </c>
      <c r="P114" s="34">
        <f>Calculations!Q88</f>
        <v>0.7977995299999</v>
      </c>
      <c r="Q114" s="34">
        <f>Calculations!V88</f>
        <v>1.120534859778421</v>
      </c>
      <c r="R114" s="34">
        <f>Calculations!O88</f>
        <v>5.3914529999899999E-2</v>
      </c>
      <c r="S114" s="34">
        <f>Calculations!T88</f>
        <v>7.5724675236979636E-2</v>
      </c>
      <c r="T114" s="34">
        <f>Calculations!M88</f>
        <v>1.04E-2</v>
      </c>
      <c r="U114" s="34">
        <f>Calculations!R88</f>
        <v>1.4607131370078696E-2</v>
      </c>
      <c r="V114" s="26" t="s">
        <v>150</v>
      </c>
      <c r="W114" s="26" t="s">
        <v>151</v>
      </c>
      <c r="X114" s="25" t="s">
        <v>155</v>
      </c>
      <c r="Y114" s="33" t="s">
        <v>161</v>
      </c>
      <c r="Z114" s="13" t="s">
        <v>163</v>
      </c>
    </row>
    <row r="115" spans="2:26" ht="12.75" customHeight="1" x14ac:dyDescent="0.2">
      <c r="B115" s="46" t="str">
        <f>Calculations!A89</f>
        <v>27***</v>
      </c>
      <c r="C115" s="49">
        <v>131</v>
      </c>
      <c r="D115" s="13" t="str">
        <f>Calculations!B89</f>
        <v>Sockbridge Hall</v>
      </c>
      <c r="E115" s="13" t="str">
        <f>Calculations!C89</f>
        <v>Residential</v>
      </c>
      <c r="F115" s="13" t="s">
        <v>149</v>
      </c>
      <c r="G115" s="34">
        <f>Calculations!D89</f>
        <v>39.184800000000003</v>
      </c>
      <c r="H115" s="34">
        <f>Calculations!H89</f>
        <v>39.028010283767408</v>
      </c>
      <c r="I115" s="34">
        <f>Calculations!L89</f>
        <v>99.599871082071118</v>
      </c>
      <c r="J115" s="34">
        <f>Calculations!G89</f>
        <v>4.2622533001499999E-2</v>
      </c>
      <c r="K115" s="34">
        <f>Calculations!K89</f>
        <v>0.10877312887012308</v>
      </c>
      <c r="L115" s="34">
        <f>Calculations!F89</f>
        <v>5.2394711512699997E-2</v>
      </c>
      <c r="M115" s="34">
        <f>Calculations!J89</f>
        <v>0.13371182579137827</v>
      </c>
      <c r="N115" s="34">
        <f>Calculations!E89</f>
        <v>6.1772471718400002E-2</v>
      </c>
      <c r="O115" s="34">
        <f>Calculations!I89</f>
        <v>0.15764396326738939</v>
      </c>
      <c r="P115" s="34">
        <f>Calculations!Q89</f>
        <v>0.30046061201509999</v>
      </c>
      <c r="Q115" s="34">
        <f>Calculations!V89</f>
        <v>0.76677847536570298</v>
      </c>
      <c r="R115" s="34">
        <f>Calculations!O89</f>
        <v>1.6104612015100002E-2</v>
      </c>
      <c r="S115" s="34">
        <f>Calculations!T89</f>
        <v>4.1099130313539949E-2</v>
      </c>
      <c r="T115" s="34">
        <f>Calculations!M89</f>
        <v>1.9714668747000002E-3</v>
      </c>
      <c r="U115" s="34">
        <f>Calculations!R89</f>
        <v>5.0312031060513263E-3</v>
      </c>
      <c r="V115" s="26" t="s">
        <v>150</v>
      </c>
      <c r="W115" s="26" t="s">
        <v>151</v>
      </c>
      <c r="X115" s="25" t="s">
        <v>154</v>
      </c>
      <c r="Y115" s="33" t="s">
        <v>160</v>
      </c>
      <c r="Z115" s="13" t="s">
        <v>163</v>
      </c>
    </row>
    <row r="116" spans="2:26" ht="12.75" customHeight="1" x14ac:dyDescent="0.2">
      <c r="B116" s="46" t="str">
        <f>Calculations!A90</f>
        <v>28***</v>
      </c>
      <c r="C116" s="49" t="s">
        <v>178</v>
      </c>
      <c r="D116" s="13" t="str">
        <f>Calculations!B90</f>
        <v>Yanwath</v>
      </c>
      <c r="E116" s="13" t="str">
        <f>Calculations!C90</f>
        <v>Residential</v>
      </c>
      <c r="F116" s="13" t="s">
        <v>149</v>
      </c>
      <c r="G116" s="34">
        <f>Calculations!D90</f>
        <v>98.232399999999998</v>
      </c>
      <c r="H116" s="34">
        <f>Calculations!H90</f>
        <v>98.232399999999998</v>
      </c>
      <c r="I116" s="34">
        <f>Calculations!L90</f>
        <v>100</v>
      </c>
      <c r="J116" s="34">
        <f>Calculations!G90</f>
        <v>0</v>
      </c>
      <c r="K116" s="34">
        <f>Calculations!K90</f>
        <v>0</v>
      </c>
      <c r="L116" s="34">
        <f>Calculations!F90</f>
        <v>0</v>
      </c>
      <c r="M116" s="34">
        <f>Calculations!J90</f>
        <v>0</v>
      </c>
      <c r="N116" s="34">
        <f>Calculations!E90</f>
        <v>0</v>
      </c>
      <c r="O116" s="34">
        <f>Calculations!I90</f>
        <v>0</v>
      </c>
      <c r="P116" s="34">
        <f>Calculations!Q90</f>
        <v>2.1779297175310002</v>
      </c>
      <c r="Q116" s="34">
        <f>Calculations!V90</f>
        <v>2.2171195222055045</v>
      </c>
      <c r="R116" s="34">
        <f>Calculations!O90</f>
        <v>0.25752971753100001</v>
      </c>
      <c r="S116" s="34">
        <f>Calculations!T90</f>
        <v>0.26216372350772249</v>
      </c>
      <c r="T116" s="34">
        <f>Calculations!M90</f>
        <v>6.88E-2</v>
      </c>
      <c r="U116" s="34">
        <f>Calculations!R90</f>
        <v>7.0037991538433347E-2</v>
      </c>
      <c r="V116" s="26" t="s">
        <v>150</v>
      </c>
      <c r="W116" s="26" t="s">
        <v>151</v>
      </c>
      <c r="X116" s="25" t="s">
        <v>155</v>
      </c>
      <c r="Y116" s="33" t="s">
        <v>161</v>
      </c>
      <c r="Z116" s="13" t="s">
        <v>163</v>
      </c>
    </row>
    <row r="117" spans="2:26" ht="12.75" customHeight="1" x14ac:dyDescent="0.2">
      <c r="B117" s="46" t="str">
        <f>Calculations!A91</f>
        <v>29***</v>
      </c>
      <c r="C117" s="49" t="s">
        <v>168</v>
      </c>
      <c r="D117" s="13" t="str">
        <f>Calculations!B91</f>
        <v>Catterlen Wood</v>
      </c>
      <c r="E117" s="13" t="str">
        <f>Calculations!C91</f>
        <v>Residential</v>
      </c>
      <c r="F117" s="13" t="s">
        <v>149</v>
      </c>
      <c r="G117" s="34">
        <f>Calculations!D91</f>
        <v>146.91</v>
      </c>
      <c r="H117" s="34">
        <f>Calculations!H91</f>
        <v>146.91</v>
      </c>
      <c r="I117" s="34">
        <f>Calculations!L91</f>
        <v>100</v>
      </c>
      <c r="J117" s="34">
        <f>Calculations!G91</f>
        <v>0</v>
      </c>
      <c r="K117" s="34">
        <f>Calculations!K91</f>
        <v>0</v>
      </c>
      <c r="L117" s="34">
        <f>Calculations!F91</f>
        <v>0</v>
      </c>
      <c r="M117" s="34">
        <f>Calculations!J91</f>
        <v>0</v>
      </c>
      <c r="N117" s="34">
        <f>Calculations!E91</f>
        <v>0</v>
      </c>
      <c r="O117" s="34">
        <f>Calculations!I91</f>
        <v>0</v>
      </c>
      <c r="P117" s="34">
        <f>Calculations!Q91</f>
        <v>16.955113730889998</v>
      </c>
      <c r="Q117" s="34">
        <f>Calculations!V91</f>
        <v>11.54115698787693</v>
      </c>
      <c r="R117" s="34">
        <f>Calculations!O91</f>
        <v>6.9216137308899999</v>
      </c>
      <c r="S117" s="34">
        <f>Calculations!T91</f>
        <v>4.7114653399292088</v>
      </c>
      <c r="T117" s="34">
        <f>Calculations!M91</f>
        <v>4.8916436035300004</v>
      </c>
      <c r="U117" s="34">
        <f>Calculations!R91</f>
        <v>3.3296872939418694</v>
      </c>
      <c r="V117" s="26" t="s">
        <v>150</v>
      </c>
      <c r="W117" s="26" t="s">
        <v>151</v>
      </c>
      <c r="X117" s="25" t="s">
        <v>155</v>
      </c>
      <c r="Y117" s="33" t="s">
        <v>161</v>
      </c>
      <c r="Z117" s="13" t="s">
        <v>163</v>
      </c>
    </row>
    <row r="118" spans="2:26" ht="12.75" customHeight="1" x14ac:dyDescent="0.2">
      <c r="B118" s="46" t="str">
        <f>Calculations!A92</f>
        <v>30***</v>
      </c>
      <c r="C118" s="49" t="s">
        <v>172</v>
      </c>
      <c r="D118" s="13" t="str">
        <f>Calculations!B92</f>
        <v>South of Newton Reigny</v>
      </c>
      <c r="E118" s="13" t="str">
        <f>Calculations!C92</f>
        <v>Residential</v>
      </c>
      <c r="F118" s="13" t="s">
        <v>149</v>
      </c>
      <c r="G118" s="34">
        <f>Calculations!D92</f>
        <v>65.023099999999999</v>
      </c>
      <c r="H118" s="34">
        <f>Calculations!H92</f>
        <v>65.023099999999999</v>
      </c>
      <c r="I118" s="34">
        <f>Calculations!L92</f>
        <v>100</v>
      </c>
      <c r="J118" s="34">
        <f>Calculations!G92</f>
        <v>0</v>
      </c>
      <c r="K118" s="34">
        <f>Calculations!K92</f>
        <v>0</v>
      </c>
      <c r="L118" s="34">
        <f>Calculations!F92</f>
        <v>0</v>
      </c>
      <c r="M118" s="34">
        <f>Calculations!J92</f>
        <v>0</v>
      </c>
      <c r="N118" s="34">
        <f>Calculations!E92</f>
        <v>0</v>
      </c>
      <c r="O118" s="34">
        <f>Calculations!I92</f>
        <v>0</v>
      </c>
      <c r="P118" s="34">
        <f>Calculations!Q92</f>
        <v>4.9970746800200008</v>
      </c>
      <c r="Q118" s="34">
        <f>Calculations!V92</f>
        <v>7.6850760422372986</v>
      </c>
      <c r="R118" s="34">
        <f>Calculations!O92</f>
        <v>2.1792046800200002</v>
      </c>
      <c r="S118" s="34">
        <f>Calculations!T92</f>
        <v>3.3514315374382342</v>
      </c>
      <c r="T118" s="34">
        <f>Calculations!M92</f>
        <v>1.4928972517900001</v>
      </c>
      <c r="U118" s="34">
        <f>Calculations!R92</f>
        <v>2.2959490577810042</v>
      </c>
      <c r="V118" s="26" t="s">
        <v>150</v>
      </c>
      <c r="W118" s="26" t="s">
        <v>151</v>
      </c>
      <c r="X118" s="25" t="s">
        <v>155</v>
      </c>
      <c r="Y118" s="33" t="s">
        <v>161</v>
      </c>
      <c r="Z118" s="13" t="s">
        <v>163</v>
      </c>
    </row>
    <row r="119" spans="2:26" ht="12.75" customHeight="1" x14ac:dyDescent="0.2">
      <c r="B119" s="46" t="str">
        <f>Calculations!A93</f>
        <v>31***</v>
      </c>
      <c r="C119" s="49">
        <v>103</v>
      </c>
      <c r="D119" s="13" t="str">
        <f>Calculations!B93</f>
        <v>Stagstones Farm</v>
      </c>
      <c r="E119" s="13" t="str">
        <f>Calculations!C93</f>
        <v>Residential</v>
      </c>
      <c r="F119" s="13" t="s">
        <v>149</v>
      </c>
      <c r="G119" s="34">
        <f>Calculations!D93</f>
        <v>36.066600000000001</v>
      </c>
      <c r="H119" s="34">
        <f>Calculations!H93</f>
        <v>36.066600000000001</v>
      </c>
      <c r="I119" s="34">
        <f>Calculations!L93</f>
        <v>100</v>
      </c>
      <c r="J119" s="34">
        <f>Calculations!G93</f>
        <v>0</v>
      </c>
      <c r="K119" s="34">
        <f>Calculations!K93</f>
        <v>0</v>
      </c>
      <c r="L119" s="34">
        <f>Calculations!F93</f>
        <v>0</v>
      </c>
      <c r="M119" s="34">
        <f>Calculations!J93</f>
        <v>0</v>
      </c>
      <c r="N119" s="34">
        <f>Calculations!E93</f>
        <v>0</v>
      </c>
      <c r="O119" s="34">
        <f>Calculations!I93</f>
        <v>0</v>
      </c>
      <c r="P119" s="34">
        <f>Calculations!Q93</f>
        <v>1.12E-2</v>
      </c>
      <c r="Q119" s="34">
        <f>Calculations!V93</f>
        <v>3.1053661836713188E-2</v>
      </c>
      <c r="R119" s="34">
        <f>Calculations!O93</f>
        <v>0</v>
      </c>
      <c r="S119" s="34">
        <f>Calculations!T93</f>
        <v>0</v>
      </c>
      <c r="T119" s="34">
        <f>Calculations!M93</f>
        <v>0</v>
      </c>
      <c r="U119" s="34">
        <f>Calculations!R93</f>
        <v>0</v>
      </c>
      <c r="V119" s="26" t="s">
        <v>150</v>
      </c>
      <c r="W119" s="26" t="s">
        <v>151</v>
      </c>
      <c r="X119" s="25" t="s">
        <v>155</v>
      </c>
      <c r="Y119" s="33" t="s">
        <v>161</v>
      </c>
      <c r="Z119" s="13" t="s">
        <v>163</v>
      </c>
    </row>
    <row r="120" spans="2:26" ht="12.75" customHeight="1" x14ac:dyDescent="0.2">
      <c r="B120" s="46" t="str">
        <f>Calculations!A94</f>
        <v>32***</v>
      </c>
      <c r="C120" s="49" t="s">
        <v>179</v>
      </c>
      <c r="D120" s="13" t="str">
        <f>Calculations!B94</f>
        <v>Brougham</v>
      </c>
      <c r="E120" s="13" t="str">
        <f>Calculations!C94</f>
        <v>Residential</v>
      </c>
      <c r="F120" s="13" t="s">
        <v>149</v>
      </c>
      <c r="G120" s="34">
        <f>Calculations!D94</f>
        <v>155.892</v>
      </c>
      <c r="H120" s="34">
        <f>Calculations!H94</f>
        <v>155.892</v>
      </c>
      <c r="I120" s="34">
        <f>Calculations!L94</f>
        <v>100</v>
      </c>
      <c r="J120" s="34">
        <f>Calculations!G94</f>
        <v>0</v>
      </c>
      <c r="K120" s="34">
        <f>Calculations!K94</f>
        <v>0</v>
      </c>
      <c r="L120" s="34">
        <f>Calculations!F94</f>
        <v>0</v>
      </c>
      <c r="M120" s="34">
        <f>Calculations!J94</f>
        <v>0</v>
      </c>
      <c r="N120" s="34">
        <f>Calculations!E94</f>
        <v>0</v>
      </c>
      <c r="O120" s="34">
        <f>Calculations!I94</f>
        <v>0</v>
      </c>
      <c r="P120" s="34">
        <f>Calculations!Q94</f>
        <v>2.9774023341684002</v>
      </c>
      <c r="Q120" s="34">
        <f>Calculations!V94</f>
        <v>1.9099134876506816</v>
      </c>
      <c r="R120" s="34">
        <f>Calculations!O94</f>
        <v>0.26191233416839999</v>
      </c>
      <c r="S120" s="34">
        <f>Calculations!T94</f>
        <v>0.16800883571215969</v>
      </c>
      <c r="T120" s="34">
        <f>Calculations!M94</f>
        <v>8.3703399999400005E-2</v>
      </c>
      <c r="U120" s="34">
        <f>Calculations!R94</f>
        <v>5.3693197854540325E-2</v>
      </c>
      <c r="V120" s="26" t="s">
        <v>150</v>
      </c>
      <c r="W120" s="26" t="s">
        <v>151</v>
      </c>
      <c r="X120" s="25" t="s">
        <v>155</v>
      </c>
      <c r="Y120" s="33" t="s">
        <v>161</v>
      </c>
      <c r="Z120" s="13" t="s">
        <v>163</v>
      </c>
    </row>
  </sheetData>
  <autoFilter ref="B27:Y120" xr:uid="{00000000-0009-0000-0000-000000000000}"/>
  <mergeCells count="24">
    <mergeCell ref="B21:C21"/>
    <mergeCell ref="B22:C22"/>
    <mergeCell ref="B23:C23"/>
    <mergeCell ref="B24:C24"/>
    <mergeCell ref="B25:C25"/>
    <mergeCell ref="H10:O10"/>
    <mergeCell ref="P10:U10"/>
    <mergeCell ref="H11:I11"/>
    <mergeCell ref="J11:K11"/>
    <mergeCell ref="L11:M11"/>
    <mergeCell ref="N11:O11"/>
    <mergeCell ref="P11:Q11"/>
    <mergeCell ref="R11:S11"/>
    <mergeCell ref="T11:U11"/>
    <mergeCell ref="D21:D25"/>
    <mergeCell ref="H25:O25"/>
    <mergeCell ref="P25:U25"/>
    <mergeCell ref="H26:I26"/>
    <mergeCell ref="J26:K26"/>
    <mergeCell ref="L26:M26"/>
    <mergeCell ref="N26:O26"/>
    <mergeCell ref="P26:Q26"/>
    <mergeCell ref="R26:S26"/>
    <mergeCell ref="T26:U26"/>
  </mergeCells>
  <conditionalFormatting sqref="Z52 Z42:Z45 Z54 Z63:Z65 Z30:Z33 B28:Z28 V29:W79 X74:X79 V80:X81 Y74:Y81 V82:Y120 X30:Y73 B29:U120 X29:Z29">
    <cfRule type="expression" dxfId="61" priority="237">
      <formula>$O28&gt;0</formula>
    </cfRule>
    <cfRule type="expression" dxfId="60" priority="238">
      <formula>#REF!&gt;0</formula>
    </cfRule>
    <cfRule type="expression" dxfId="59" priority="239">
      <formula>$M28&gt;0</formula>
    </cfRule>
    <cfRule type="expression" dxfId="58" priority="240">
      <formula>$K28&gt;0</formula>
    </cfRule>
    <cfRule type="expression" dxfId="57" priority="241">
      <formula>$Q28&gt;0</formula>
    </cfRule>
    <cfRule type="expression" dxfId="56" priority="242">
      <formula>$S28&gt;0</formula>
    </cfRule>
    <cfRule type="expression" dxfId="55" priority="243">
      <formula>$U28&gt;0</formula>
    </cfRule>
  </conditionalFormatting>
  <conditionalFormatting sqref="Z46:Z47 Z34:Z37 Z55:Z62 Z81:Z120">
    <cfRule type="expression" dxfId="54" priority="218">
      <formula>$O34&gt;0</formula>
    </cfRule>
    <cfRule type="expression" dxfId="53" priority="219">
      <formula>$M34&gt;0</formula>
    </cfRule>
    <cfRule type="expression" dxfId="52" priority="220">
      <formula>$K34&gt;0</formula>
    </cfRule>
    <cfRule type="expression" dxfId="51" priority="221">
      <formula>$Q34&gt;0</formula>
    </cfRule>
    <cfRule type="expression" dxfId="50" priority="222">
      <formula>$S34&gt;0</formula>
    </cfRule>
    <cfRule type="expression" dxfId="49" priority="223">
      <formula>$U34&gt;0</formula>
    </cfRule>
  </conditionalFormatting>
  <conditionalFormatting sqref="Z53">
    <cfRule type="expression" dxfId="48" priority="43">
      <formula>$O53&gt;0</formula>
    </cfRule>
    <cfRule type="expression" dxfId="47" priority="44">
      <formula>#REF!&gt;0</formula>
    </cfRule>
    <cfRule type="expression" dxfId="46" priority="45">
      <formula>$M53&gt;0</formula>
    </cfRule>
    <cfRule type="expression" dxfId="45" priority="46">
      <formula>$K53&gt;0</formula>
    </cfRule>
    <cfRule type="expression" dxfId="44" priority="47">
      <formula>$Q53&gt;0</formula>
    </cfRule>
    <cfRule type="expression" dxfId="43" priority="48">
      <formula>$S53&gt;0</formula>
    </cfRule>
    <cfRule type="expression" dxfId="42" priority="49">
      <formula>$U53&gt;0</formula>
    </cfRule>
  </conditionalFormatting>
  <conditionalFormatting sqref="Z38:Z41">
    <cfRule type="expression" dxfId="41" priority="36">
      <formula>$O38&gt;0</formula>
    </cfRule>
    <cfRule type="expression" dxfId="40" priority="37">
      <formula>#REF!&gt;0</formula>
    </cfRule>
    <cfRule type="expression" dxfId="39" priority="38">
      <formula>$M38&gt;0</formula>
    </cfRule>
    <cfRule type="expression" dxfId="38" priority="39">
      <formula>$K38&gt;0</formula>
    </cfRule>
    <cfRule type="expression" dxfId="37" priority="40">
      <formula>$Q38&gt;0</formula>
    </cfRule>
    <cfRule type="expression" dxfId="36" priority="41">
      <formula>$S38&gt;0</formula>
    </cfRule>
    <cfRule type="expression" dxfId="35" priority="42">
      <formula>$U38&gt;0</formula>
    </cfRule>
  </conditionalFormatting>
  <conditionalFormatting sqref="Z48:Z49">
    <cfRule type="expression" dxfId="34" priority="29">
      <formula>$O48&gt;0</formula>
    </cfRule>
    <cfRule type="expression" dxfId="33" priority="30">
      <formula>#REF!&gt;0</formula>
    </cfRule>
    <cfRule type="expression" dxfId="32" priority="31">
      <formula>$M48&gt;0</formula>
    </cfRule>
    <cfRule type="expression" dxfId="31" priority="32">
      <formula>$K48&gt;0</formula>
    </cfRule>
    <cfRule type="expression" dxfId="30" priority="33">
      <formula>$Q48&gt;0</formula>
    </cfRule>
    <cfRule type="expression" dxfId="29" priority="34">
      <formula>$S48&gt;0</formula>
    </cfRule>
    <cfRule type="expression" dxfId="28" priority="35">
      <formula>$U48&gt;0</formula>
    </cfRule>
  </conditionalFormatting>
  <conditionalFormatting sqref="Z50:Z51">
    <cfRule type="expression" dxfId="27" priority="22">
      <formula>$O50&gt;0</formula>
    </cfRule>
    <cfRule type="expression" dxfId="26" priority="23">
      <formula>#REF!&gt;0</formula>
    </cfRule>
    <cfRule type="expression" dxfId="25" priority="24">
      <formula>$M50&gt;0</formula>
    </cfRule>
    <cfRule type="expression" dxfId="24" priority="25">
      <formula>$K50&gt;0</formula>
    </cfRule>
    <cfRule type="expression" dxfId="23" priority="26">
      <formula>$Q50&gt;0</formula>
    </cfRule>
    <cfRule type="expression" dxfId="22" priority="27">
      <formula>$S50&gt;0</formula>
    </cfRule>
    <cfRule type="expression" dxfId="21" priority="28">
      <formula>$U50&gt;0</formula>
    </cfRule>
  </conditionalFormatting>
  <conditionalFormatting sqref="Z66:Z73">
    <cfRule type="expression" dxfId="20" priority="15">
      <formula>$O66&gt;0</formula>
    </cfRule>
    <cfRule type="expression" dxfId="19" priority="16">
      <formula>#REF!&gt;0</formula>
    </cfRule>
    <cfRule type="expression" dxfId="18" priority="17">
      <formula>$M66&gt;0</formula>
    </cfRule>
    <cfRule type="expression" dxfId="17" priority="18">
      <formula>$K66&gt;0</formula>
    </cfRule>
    <cfRule type="expression" dxfId="16" priority="19">
      <formula>$Q66&gt;0</formula>
    </cfRule>
    <cfRule type="expression" dxfId="15" priority="20">
      <formula>$S66&gt;0</formula>
    </cfRule>
    <cfRule type="expression" dxfId="14" priority="21">
      <formula>$U66&gt;0</formula>
    </cfRule>
  </conditionalFormatting>
  <conditionalFormatting sqref="Z74">
    <cfRule type="expression" dxfId="13" priority="8">
      <formula>$O74&gt;0</formula>
    </cfRule>
    <cfRule type="expression" dxfId="12" priority="9">
      <formula>#REF!&gt;0</formula>
    </cfRule>
    <cfRule type="expression" dxfId="11" priority="10">
      <formula>$M74&gt;0</formula>
    </cfRule>
    <cfRule type="expression" dxfId="10" priority="11">
      <formula>$K74&gt;0</formula>
    </cfRule>
    <cfRule type="expression" dxfId="9" priority="12">
      <formula>$Q74&gt;0</formula>
    </cfRule>
    <cfRule type="expression" dxfId="8" priority="13">
      <formula>$S74&gt;0</formula>
    </cfRule>
    <cfRule type="expression" dxfId="7" priority="14">
      <formula>$U74&gt;0</formula>
    </cfRule>
  </conditionalFormatting>
  <conditionalFormatting sqref="Z75:Z80">
    <cfRule type="expression" dxfId="6" priority="1">
      <formula>$O75&gt;0</formula>
    </cfRule>
    <cfRule type="expression" dxfId="5" priority="2">
      <formula>#REF!&gt;0</formula>
    </cfRule>
    <cfRule type="expression" dxfId="4" priority="3">
      <formula>$M75&gt;0</formula>
    </cfRule>
    <cfRule type="expression" dxfId="3" priority="4">
      <formula>$K75&gt;0</formula>
    </cfRule>
    <cfRule type="expression" dxfId="2" priority="5">
      <formula>$Q75&gt;0</formula>
    </cfRule>
    <cfRule type="expression" dxfId="1" priority="6">
      <formula>$S75&gt;0</formula>
    </cfRule>
    <cfRule type="expression" dxfId="0" priority="7">
      <formula>$U75&gt;0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7"/>
  <sheetViews>
    <sheetView topLeftCell="A64" zoomScale="90" zoomScaleNormal="90" workbookViewId="0">
      <pane xSplit="4" topLeftCell="R1" activePane="topRight" state="frozen"/>
      <selection pane="topRight" activeCell="A95" sqref="A95"/>
    </sheetView>
  </sheetViews>
  <sheetFormatPr defaultColWidth="9.140625" defaultRowHeight="12.75" x14ac:dyDescent="0.2"/>
  <cols>
    <col min="1" max="1" width="15.140625" style="17" bestFit="1" customWidth="1"/>
    <col min="2" max="2" width="69.140625" style="17" customWidth="1"/>
    <col min="3" max="3" width="15.7109375" style="17" customWidth="1"/>
    <col min="4" max="4" width="20" style="17" customWidth="1"/>
    <col min="5" max="5" width="17.28515625" style="17" bestFit="1" customWidth="1"/>
    <col min="6" max="6" width="17.42578125" style="17" customWidth="1"/>
    <col min="7" max="7" width="19.5703125" style="17" customWidth="1"/>
    <col min="8" max="8" width="21.42578125" style="17" customWidth="1"/>
    <col min="9" max="9" width="13.28515625" style="36" customWidth="1"/>
    <col min="10" max="11" width="14.42578125" style="36" bestFit="1" customWidth="1"/>
    <col min="12" max="12" width="14.42578125" style="36" customWidth="1"/>
    <col min="13" max="13" width="18.85546875" style="17" bestFit="1" customWidth="1"/>
    <col min="14" max="14" width="19.85546875" style="17" bestFit="1" customWidth="1"/>
    <col min="15" max="15" width="29.140625" style="17" bestFit="1" customWidth="1"/>
    <col min="16" max="16" width="21" style="17" bestFit="1" customWidth="1"/>
    <col min="17" max="17" width="30.140625" style="17" bestFit="1" customWidth="1"/>
    <col min="18" max="18" width="16.140625" style="38" bestFit="1" customWidth="1"/>
    <col min="19" max="19" width="17.140625" style="38" bestFit="1" customWidth="1"/>
    <col min="20" max="20" width="27.5703125" style="38" bestFit="1" customWidth="1"/>
    <col min="21" max="21" width="21.85546875" style="38" customWidth="1"/>
    <col min="22" max="22" width="25.140625" style="38" bestFit="1" customWidth="1"/>
    <col min="23" max="24" width="9.140625" style="17"/>
    <col min="25" max="25" width="12.7109375" style="17" bestFit="1" customWidth="1"/>
    <col min="26" max="16384" width="9.140625" style="17"/>
  </cols>
  <sheetData>
    <row r="1" spans="1:25" x14ac:dyDescent="0.2">
      <c r="A1" s="17" t="s">
        <v>0</v>
      </c>
      <c r="B1" s="17" t="s">
        <v>26</v>
      </c>
      <c r="C1" s="17" t="s">
        <v>1</v>
      </c>
      <c r="D1" s="17" t="s">
        <v>2</v>
      </c>
      <c r="E1" s="17" t="s">
        <v>25</v>
      </c>
      <c r="F1" s="17" t="s">
        <v>23</v>
      </c>
      <c r="G1" s="17" t="s">
        <v>24</v>
      </c>
      <c r="H1" s="17" t="s">
        <v>27</v>
      </c>
      <c r="I1" s="36" t="s">
        <v>3</v>
      </c>
      <c r="J1" s="36" t="s">
        <v>4</v>
      </c>
      <c r="K1" s="36" t="s">
        <v>5</v>
      </c>
      <c r="L1" s="36" t="s">
        <v>22</v>
      </c>
      <c r="M1" s="17" t="s">
        <v>40</v>
      </c>
      <c r="N1" s="17" t="s">
        <v>41</v>
      </c>
      <c r="O1" s="17" t="s">
        <v>46</v>
      </c>
      <c r="P1" s="17" t="s">
        <v>42</v>
      </c>
      <c r="Q1" s="17" t="s">
        <v>47</v>
      </c>
      <c r="R1" s="38" t="s">
        <v>43</v>
      </c>
      <c r="S1" s="38" t="s">
        <v>44</v>
      </c>
      <c r="T1" s="38" t="s">
        <v>48</v>
      </c>
      <c r="U1" s="38" t="s">
        <v>45</v>
      </c>
      <c r="V1" s="38" t="s">
        <v>49</v>
      </c>
      <c r="X1" s="31" t="s">
        <v>38</v>
      </c>
      <c r="Y1" s="31" t="s">
        <v>38</v>
      </c>
    </row>
    <row r="2" spans="1:25" ht="15" x14ac:dyDescent="0.25">
      <c r="A2" s="18" t="s">
        <v>185</v>
      </c>
      <c r="B2" s="18" t="s">
        <v>55</v>
      </c>
      <c r="C2" s="18" t="s">
        <v>106</v>
      </c>
      <c r="D2" s="41">
        <v>0.182283</v>
      </c>
      <c r="E2" s="19">
        <v>0</v>
      </c>
      <c r="F2" s="19">
        <v>0</v>
      </c>
      <c r="G2" s="19">
        <v>0</v>
      </c>
      <c r="H2" s="19">
        <f>D2-E2-F2-G2</f>
        <v>0.182283</v>
      </c>
      <c r="I2" s="36">
        <f>E2/D2*100</f>
        <v>0</v>
      </c>
      <c r="J2" s="36">
        <f>F2/D2*100</f>
        <v>0</v>
      </c>
      <c r="K2" s="36">
        <f>G2/D2*100</f>
        <v>0</v>
      </c>
      <c r="L2" s="36">
        <f>H2/D2*100</f>
        <v>100</v>
      </c>
      <c r="M2" s="19">
        <v>0</v>
      </c>
      <c r="N2" s="19">
        <v>1.10882985039E-2</v>
      </c>
      <c r="O2" s="35">
        <f>M2+N2</f>
        <v>1.10882985039E-2</v>
      </c>
      <c r="P2" s="19">
        <v>2.2454200000000001E-2</v>
      </c>
      <c r="Q2" s="35">
        <f>O2+P2</f>
        <v>3.3542498503900002E-2</v>
      </c>
      <c r="R2" s="38">
        <f>M2/D2*100</f>
        <v>0</v>
      </c>
      <c r="S2" s="38">
        <f>N2/D2*100</f>
        <v>6.0830129545267519</v>
      </c>
      <c r="T2" s="38">
        <f>O2/D2*100</f>
        <v>6.0830129545267519</v>
      </c>
      <c r="U2" s="38">
        <f>P2/D2*100</f>
        <v>12.318318219471919</v>
      </c>
      <c r="V2" s="38">
        <f>Q2/D2*100</f>
        <v>18.401331173998674</v>
      </c>
      <c r="X2" s="30">
        <f>SUM(I2:L2)</f>
        <v>100</v>
      </c>
      <c r="Y2" s="39">
        <f>SUM(R2:S2,U2)</f>
        <v>18.40133117399867</v>
      </c>
    </row>
    <row r="3" spans="1:25" ht="15" x14ac:dyDescent="0.25">
      <c r="A3" s="18" t="s">
        <v>186</v>
      </c>
      <c r="B3" s="18" t="s">
        <v>56</v>
      </c>
      <c r="C3" s="18" t="s">
        <v>39</v>
      </c>
      <c r="D3" s="41">
        <v>1.3987000000000001</v>
      </c>
      <c r="E3" s="19">
        <v>0</v>
      </c>
      <c r="F3" s="19">
        <v>0</v>
      </c>
      <c r="G3" s="19">
        <v>0</v>
      </c>
      <c r="H3" s="19">
        <f t="shared" ref="H3:H66" si="0">D3-E3-F3-G3</f>
        <v>1.3987000000000001</v>
      </c>
      <c r="I3" s="36">
        <f t="shared" ref="I3:I66" si="1">E3/D3*100</f>
        <v>0</v>
      </c>
      <c r="J3" s="36">
        <f t="shared" ref="J3:J66" si="2">F3/D3*100</f>
        <v>0</v>
      </c>
      <c r="K3" s="36">
        <f t="shared" ref="K3:K66" si="3">G3/D3*100</f>
        <v>0</v>
      </c>
      <c r="L3" s="36">
        <f t="shared" ref="L3:L66" si="4">H3/D3*100</f>
        <v>100</v>
      </c>
      <c r="M3" s="19">
        <v>1.8505114711000002E-2</v>
      </c>
      <c r="N3" s="19">
        <v>2.2154294441100002E-2</v>
      </c>
      <c r="O3" s="35">
        <f t="shared" ref="O3:O66" si="5">M3+N3</f>
        <v>4.0659409152100007E-2</v>
      </c>
      <c r="P3" s="19">
        <v>0.12531900000000001</v>
      </c>
      <c r="Q3" s="35">
        <f t="shared" ref="Q3:Q66" si="6">O3+P3</f>
        <v>0.16597840915210002</v>
      </c>
      <c r="R3" s="38">
        <f t="shared" ref="R3:R66" si="7">M3/D3*100</f>
        <v>1.3230224287552728</v>
      </c>
      <c r="S3" s="38">
        <f t="shared" ref="S3:S66" si="8">N3/D3*100</f>
        <v>1.5839203861514262</v>
      </c>
      <c r="T3" s="38">
        <f t="shared" ref="T3:T66" si="9">O3/D3*100</f>
        <v>2.9069428149066998</v>
      </c>
      <c r="U3" s="38">
        <f t="shared" ref="U3:U66" si="10">P3/D3*100</f>
        <v>8.959676842782585</v>
      </c>
      <c r="V3" s="38">
        <f t="shared" ref="V3:V66" si="11">Q3/D3*100</f>
        <v>11.866619657689284</v>
      </c>
      <c r="X3" s="30">
        <f t="shared" ref="X3:X66" si="12">SUM(I3:L3)</f>
        <v>100</v>
      </c>
      <c r="Y3" s="39">
        <f t="shared" ref="Y3:Y66" si="13">SUM(R3:S3,U3)</f>
        <v>11.866619657689284</v>
      </c>
    </row>
    <row r="4" spans="1:25" ht="15" x14ac:dyDescent="0.25">
      <c r="A4" s="18" t="s">
        <v>187</v>
      </c>
      <c r="B4" s="18" t="s">
        <v>57</v>
      </c>
      <c r="C4" s="18" t="s">
        <v>39</v>
      </c>
      <c r="D4" s="41">
        <v>0.35097</v>
      </c>
      <c r="E4" s="19">
        <v>0</v>
      </c>
      <c r="F4" s="19">
        <v>0</v>
      </c>
      <c r="G4" s="19">
        <v>0</v>
      </c>
      <c r="H4" s="19">
        <f t="shared" si="0"/>
        <v>0.35097</v>
      </c>
      <c r="I4" s="36">
        <f t="shared" si="1"/>
        <v>0</v>
      </c>
      <c r="J4" s="36">
        <f t="shared" si="2"/>
        <v>0</v>
      </c>
      <c r="K4" s="36">
        <f t="shared" si="3"/>
        <v>0</v>
      </c>
      <c r="L4" s="36">
        <f t="shared" si="4"/>
        <v>100</v>
      </c>
      <c r="M4" s="19">
        <v>0</v>
      </c>
      <c r="N4" s="19">
        <v>0</v>
      </c>
      <c r="O4" s="35">
        <f t="shared" si="5"/>
        <v>0</v>
      </c>
      <c r="P4" s="19">
        <v>0</v>
      </c>
      <c r="Q4" s="35">
        <f t="shared" si="6"/>
        <v>0</v>
      </c>
      <c r="R4" s="38">
        <f t="shared" si="7"/>
        <v>0</v>
      </c>
      <c r="S4" s="38">
        <f t="shared" si="8"/>
        <v>0</v>
      </c>
      <c r="T4" s="38">
        <f t="shared" si="9"/>
        <v>0</v>
      </c>
      <c r="U4" s="38">
        <f t="shared" si="10"/>
        <v>0</v>
      </c>
      <c r="V4" s="38">
        <f t="shared" si="11"/>
        <v>0</v>
      </c>
      <c r="X4" s="30">
        <f t="shared" si="12"/>
        <v>100</v>
      </c>
      <c r="Y4" s="39">
        <f t="shared" si="13"/>
        <v>0</v>
      </c>
    </row>
    <row r="5" spans="1:25" ht="15" x14ac:dyDescent="0.25">
      <c r="A5" s="18" t="s">
        <v>188</v>
      </c>
      <c r="B5" s="18" t="s">
        <v>58</v>
      </c>
      <c r="C5" s="18" t="s">
        <v>39</v>
      </c>
      <c r="D5" s="41">
        <v>3.3693599999999999</v>
      </c>
      <c r="E5" s="19">
        <v>0</v>
      </c>
      <c r="F5" s="19">
        <v>0</v>
      </c>
      <c r="G5" s="19">
        <v>0</v>
      </c>
      <c r="H5" s="19">
        <f t="shared" si="0"/>
        <v>3.3693599999999999</v>
      </c>
      <c r="I5" s="36">
        <f t="shared" si="1"/>
        <v>0</v>
      </c>
      <c r="J5" s="36">
        <f t="shared" si="2"/>
        <v>0</v>
      </c>
      <c r="K5" s="36">
        <f t="shared" si="3"/>
        <v>0</v>
      </c>
      <c r="L5" s="36">
        <f t="shared" si="4"/>
        <v>100</v>
      </c>
      <c r="M5" s="19">
        <v>0</v>
      </c>
      <c r="N5" s="19">
        <v>0</v>
      </c>
      <c r="O5" s="35">
        <f t="shared" si="5"/>
        <v>0</v>
      </c>
      <c r="P5" s="19">
        <v>1.4294299999999999E-2</v>
      </c>
      <c r="Q5" s="35">
        <f t="shared" si="6"/>
        <v>1.4294299999999999E-2</v>
      </c>
      <c r="R5" s="38">
        <f t="shared" si="7"/>
        <v>0</v>
      </c>
      <c r="S5" s="38">
        <f t="shared" si="8"/>
        <v>0</v>
      </c>
      <c r="T5" s="38">
        <f t="shared" si="9"/>
        <v>0</v>
      </c>
      <c r="U5" s="38">
        <f t="shared" si="10"/>
        <v>0.42424377329819313</v>
      </c>
      <c r="V5" s="38">
        <f t="shared" si="11"/>
        <v>0.42424377329819313</v>
      </c>
      <c r="X5" s="30">
        <f t="shared" si="12"/>
        <v>100</v>
      </c>
      <c r="Y5" s="39">
        <f t="shared" si="13"/>
        <v>0.42424377329819313</v>
      </c>
    </row>
    <row r="6" spans="1:25" ht="15" x14ac:dyDescent="0.25">
      <c r="A6" s="18" t="s">
        <v>189</v>
      </c>
      <c r="B6" s="18" t="s">
        <v>59</v>
      </c>
      <c r="C6" s="18" t="s">
        <v>39</v>
      </c>
      <c r="D6" s="41">
        <v>2.93825</v>
      </c>
      <c r="E6" s="19">
        <v>0</v>
      </c>
      <c r="F6" s="19">
        <v>0</v>
      </c>
      <c r="G6" s="19">
        <v>0</v>
      </c>
      <c r="H6" s="19">
        <f t="shared" si="0"/>
        <v>2.93825</v>
      </c>
      <c r="I6" s="36">
        <f t="shared" si="1"/>
        <v>0</v>
      </c>
      <c r="J6" s="36">
        <f t="shared" si="2"/>
        <v>0</v>
      </c>
      <c r="K6" s="36">
        <f t="shared" si="3"/>
        <v>0</v>
      </c>
      <c r="L6" s="36">
        <f t="shared" si="4"/>
        <v>100</v>
      </c>
      <c r="M6" s="19">
        <v>0</v>
      </c>
      <c r="N6" s="19">
        <v>0</v>
      </c>
      <c r="O6" s="35">
        <f t="shared" si="5"/>
        <v>0</v>
      </c>
      <c r="P6" s="19">
        <v>0</v>
      </c>
      <c r="Q6" s="35">
        <f t="shared" si="6"/>
        <v>0</v>
      </c>
      <c r="R6" s="38">
        <f t="shared" si="7"/>
        <v>0</v>
      </c>
      <c r="S6" s="38">
        <f t="shared" si="8"/>
        <v>0</v>
      </c>
      <c r="T6" s="38">
        <f t="shared" si="9"/>
        <v>0</v>
      </c>
      <c r="U6" s="38">
        <f t="shared" si="10"/>
        <v>0</v>
      </c>
      <c r="V6" s="38">
        <f t="shared" si="11"/>
        <v>0</v>
      </c>
      <c r="X6" s="30">
        <f t="shared" si="12"/>
        <v>100</v>
      </c>
      <c r="Y6" s="39">
        <f t="shared" si="13"/>
        <v>0</v>
      </c>
    </row>
    <row r="7" spans="1:25" ht="15" x14ac:dyDescent="0.25">
      <c r="A7" s="18" t="s">
        <v>190</v>
      </c>
      <c r="B7" s="18" t="s">
        <v>60</v>
      </c>
      <c r="C7" s="18" t="s">
        <v>39</v>
      </c>
      <c r="D7" s="41">
        <v>5.0644499999999999</v>
      </c>
      <c r="E7" s="19">
        <v>0</v>
      </c>
      <c r="F7" s="19">
        <v>0</v>
      </c>
      <c r="G7" s="19">
        <v>0</v>
      </c>
      <c r="H7" s="19">
        <f t="shared" si="0"/>
        <v>5.0644499999999999</v>
      </c>
      <c r="I7" s="36">
        <f t="shared" si="1"/>
        <v>0</v>
      </c>
      <c r="J7" s="36">
        <f t="shared" si="2"/>
        <v>0</v>
      </c>
      <c r="K7" s="36">
        <f t="shared" si="3"/>
        <v>0</v>
      </c>
      <c r="L7" s="36">
        <f t="shared" si="4"/>
        <v>100</v>
      </c>
      <c r="M7" s="19">
        <v>0</v>
      </c>
      <c r="N7" s="19">
        <v>0</v>
      </c>
      <c r="O7" s="35">
        <f t="shared" si="5"/>
        <v>0</v>
      </c>
      <c r="P7" s="19">
        <v>0</v>
      </c>
      <c r="Q7" s="35">
        <f t="shared" si="6"/>
        <v>0</v>
      </c>
      <c r="R7" s="38">
        <f t="shared" si="7"/>
        <v>0</v>
      </c>
      <c r="S7" s="38">
        <f t="shared" si="8"/>
        <v>0</v>
      </c>
      <c r="T7" s="38">
        <f t="shared" si="9"/>
        <v>0</v>
      </c>
      <c r="U7" s="38">
        <f t="shared" si="10"/>
        <v>0</v>
      </c>
      <c r="V7" s="38">
        <f t="shared" si="11"/>
        <v>0</v>
      </c>
      <c r="X7" s="30">
        <f t="shared" si="12"/>
        <v>100</v>
      </c>
      <c r="Y7" s="39">
        <f t="shared" si="13"/>
        <v>0</v>
      </c>
    </row>
    <row r="8" spans="1:25" ht="15" x14ac:dyDescent="0.25">
      <c r="A8" s="18" t="s">
        <v>191</v>
      </c>
      <c r="B8" s="18" t="s">
        <v>61</v>
      </c>
      <c r="C8" s="18" t="s">
        <v>39</v>
      </c>
      <c r="D8" s="41">
        <v>2.4623599999999999</v>
      </c>
      <c r="E8" s="19">
        <v>3.5667557484200002E-2</v>
      </c>
      <c r="F8" s="19">
        <v>9.1267007970800007E-3</v>
      </c>
      <c r="G8" s="19">
        <v>1.6655625840899999E-2</v>
      </c>
      <c r="H8" s="19">
        <f t="shared" si="0"/>
        <v>2.4009101158778199</v>
      </c>
      <c r="I8" s="36">
        <f t="shared" si="1"/>
        <v>1.4485110822219336</v>
      </c>
      <c r="J8" s="36">
        <f t="shared" si="2"/>
        <v>0.37064851593918036</v>
      </c>
      <c r="K8" s="36">
        <f t="shared" si="3"/>
        <v>0.67640904826670356</v>
      </c>
      <c r="L8" s="36">
        <f t="shared" si="4"/>
        <v>97.504431353572187</v>
      </c>
      <c r="M8" s="19">
        <v>1.4E-2</v>
      </c>
      <c r="N8" s="19">
        <v>2.8214581958100001E-2</v>
      </c>
      <c r="O8" s="35">
        <f t="shared" si="5"/>
        <v>4.2214581958100003E-2</v>
      </c>
      <c r="P8" s="19">
        <v>0.22099099999999999</v>
      </c>
      <c r="Q8" s="35">
        <f t="shared" si="6"/>
        <v>0.26320558195810001</v>
      </c>
      <c r="R8" s="38">
        <f t="shared" si="7"/>
        <v>0.56856024301889252</v>
      </c>
      <c r="S8" s="38">
        <f t="shared" si="8"/>
        <v>1.1458349696266996</v>
      </c>
      <c r="T8" s="38">
        <f t="shared" si="9"/>
        <v>1.7143952126455924</v>
      </c>
      <c r="U8" s="38">
        <f t="shared" si="10"/>
        <v>8.9747640474991464</v>
      </c>
      <c r="V8" s="38">
        <f t="shared" si="11"/>
        <v>10.68915926014474</v>
      </c>
      <c r="X8" s="30">
        <f t="shared" si="12"/>
        <v>100</v>
      </c>
      <c r="Y8" s="39">
        <f t="shared" si="13"/>
        <v>10.689159260144738</v>
      </c>
    </row>
    <row r="9" spans="1:25" ht="15" x14ac:dyDescent="0.25">
      <c r="A9" s="18" t="s">
        <v>192</v>
      </c>
      <c r="B9" s="18" t="s">
        <v>62</v>
      </c>
      <c r="C9" s="18" t="s">
        <v>39</v>
      </c>
      <c r="D9" s="41">
        <v>0.50426800000000005</v>
      </c>
      <c r="E9" s="19">
        <v>0</v>
      </c>
      <c r="F9" s="19">
        <v>0</v>
      </c>
      <c r="G9" s="19">
        <v>0</v>
      </c>
      <c r="H9" s="19">
        <f t="shared" si="0"/>
        <v>0.50426800000000005</v>
      </c>
      <c r="I9" s="36">
        <f t="shared" si="1"/>
        <v>0</v>
      </c>
      <c r="J9" s="36">
        <f t="shared" si="2"/>
        <v>0</v>
      </c>
      <c r="K9" s="36">
        <f t="shared" si="3"/>
        <v>0</v>
      </c>
      <c r="L9" s="36">
        <f t="shared" si="4"/>
        <v>100</v>
      </c>
      <c r="M9" s="19">
        <v>1.4747291289900001E-2</v>
      </c>
      <c r="N9" s="19">
        <v>4.8261556509599998E-2</v>
      </c>
      <c r="O9" s="35">
        <f t="shared" si="5"/>
        <v>6.3008847799500001E-2</v>
      </c>
      <c r="P9" s="19">
        <v>0.15382399999999999</v>
      </c>
      <c r="Q9" s="35">
        <f t="shared" si="6"/>
        <v>0.21683284779949999</v>
      </c>
      <c r="R9" s="38">
        <f t="shared" si="7"/>
        <v>2.9244947706180047</v>
      </c>
      <c r="S9" s="38">
        <f t="shared" si="8"/>
        <v>9.5706165193111588</v>
      </c>
      <c r="T9" s="38">
        <f t="shared" si="9"/>
        <v>12.495111289929163</v>
      </c>
      <c r="U9" s="38">
        <f t="shared" si="10"/>
        <v>30.504414319369854</v>
      </c>
      <c r="V9" s="38">
        <f t="shared" si="11"/>
        <v>42.999525609299013</v>
      </c>
      <c r="X9" s="30">
        <f t="shared" si="12"/>
        <v>100</v>
      </c>
      <c r="Y9" s="39">
        <f t="shared" si="13"/>
        <v>42.999525609299013</v>
      </c>
    </row>
    <row r="10" spans="1:25" ht="15" x14ac:dyDescent="0.25">
      <c r="A10" s="18" t="s">
        <v>193</v>
      </c>
      <c r="B10" s="18" t="s">
        <v>63</v>
      </c>
      <c r="C10" s="18" t="s">
        <v>39</v>
      </c>
      <c r="D10" s="41">
        <v>9.6880500000000005</v>
      </c>
      <c r="E10" s="19">
        <v>0</v>
      </c>
      <c r="F10" s="19">
        <v>0</v>
      </c>
      <c r="G10" s="19">
        <v>0</v>
      </c>
      <c r="H10" s="19">
        <f t="shared" si="0"/>
        <v>9.6880500000000005</v>
      </c>
      <c r="I10" s="36">
        <f t="shared" si="1"/>
        <v>0</v>
      </c>
      <c r="J10" s="36">
        <f t="shared" si="2"/>
        <v>0</v>
      </c>
      <c r="K10" s="36">
        <f t="shared" si="3"/>
        <v>0</v>
      </c>
      <c r="L10" s="36">
        <f t="shared" si="4"/>
        <v>100</v>
      </c>
      <c r="M10" s="19">
        <v>5.98879000023E-3</v>
      </c>
      <c r="N10" s="19">
        <v>0.110879579812</v>
      </c>
      <c r="O10" s="35">
        <f t="shared" si="5"/>
        <v>0.11686836981223001</v>
      </c>
      <c r="P10" s="19">
        <v>0.237675</v>
      </c>
      <c r="Q10" s="35">
        <f t="shared" si="6"/>
        <v>0.35454336981223</v>
      </c>
      <c r="R10" s="38">
        <f t="shared" si="7"/>
        <v>6.1816258176103554E-2</v>
      </c>
      <c r="S10" s="38">
        <f t="shared" si="8"/>
        <v>1.1444984265357836</v>
      </c>
      <c r="T10" s="38">
        <f t="shared" si="9"/>
        <v>1.2063146847118873</v>
      </c>
      <c r="U10" s="38">
        <f t="shared" si="10"/>
        <v>2.4532800718410823</v>
      </c>
      <c r="V10" s="38">
        <f t="shared" si="11"/>
        <v>3.6595947565529698</v>
      </c>
      <c r="X10" s="30">
        <f t="shared" si="12"/>
        <v>100</v>
      </c>
      <c r="Y10" s="39">
        <f t="shared" si="13"/>
        <v>3.6595947565529694</v>
      </c>
    </row>
    <row r="11" spans="1:25" ht="15" x14ac:dyDescent="0.25">
      <c r="A11" s="18" t="s">
        <v>194</v>
      </c>
      <c r="B11" s="18" t="s">
        <v>64</v>
      </c>
      <c r="C11" s="18" t="s">
        <v>39</v>
      </c>
      <c r="D11" s="41">
        <v>4.6988200000000004</v>
      </c>
      <c r="E11" s="19">
        <v>0</v>
      </c>
      <c r="F11" s="19">
        <v>0</v>
      </c>
      <c r="G11" s="19">
        <v>0</v>
      </c>
      <c r="H11" s="19">
        <f t="shared" si="0"/>
        <v>4.6988200000000004</v>
      </c>
      <c r="I11" s="36">
        <f t="shared" si="1"/>
        <v>0</v>
      </c>
      <c r="J11" s="36">
        <f t="shared" si="2"/>
        <v>0</v>
      </c>
      <c r="K11" s="36">
        <f t="shared" si="3"/>
        <v>0</v>
      </c>
      <c r="L11" s="36">
        <f t="shared" si="4"/>
        <v>100</v>
      </c>
      <c r="M11" s="19">
        <v>0</v>
      </c>
      <c r="N11" s="19">
        <v>0</v>
      </c>
      <c r="O11" s="35">
        <f t="shared" si="5"/>
        <v>0</v>
      </c>
      <c r="P11" s="19">
        <v>7.0056300000000002E-2</v>
      </c>
      <c r="Q11" s="35">
        <f t="shared" si="6"/>
        <v>7.0056300000000002E-2</v>
      </c>
      <c r="R11" s="38">
        <f t="shared" si="7"/>
        <v>0</v>
      </c>
      <c r="S11" s="38">
        <f t="shared" si="8"/>
        <v>0</v>
      </c>
      <c r="T11" s="38">
        <f t="shared" si="9"/>
        <v>0</v>
      </c>
      <c r="U11" s="38">
        <f t="shared" si="10"/>
        <v>1.4909338940414827</v>
      </c>
      <c r="V11" s="38">
        <f t="shared" si="11"/>
        <v>1.4909338940414827</v>
      </c>
      <c r="X11" s="30">
        <f t="shared" si="12"/>
        <v>100</v>
      </c>
      <c r="Y11" s="39">
        <f t="shared" si="13"/>
        <v>1.4909338940414827</v>
      </c>
    </row>
    <row r="12" spans="1:25" ht="15" x14ac:dyDescent="0.25">
      <c r="A12" s="18" t="s">
        <v>195</v>
      </c>
      <c r="B12" s="18" t="s">
        <v>65</v>
      </c>
      <c r="C12" s="18" t="s">
        <v>39</v>
      </c>
      <c r="D12" s="41">
        <v>1.0211600000000001</v>
      </c>
      <c r="E12" s="19">
        <v>0</v>
      </c>
      <c r="F12" s="19">
        <v>0</v>
      </c>
      <c r="G12" s="19">
        <v>0</v>
      </c>
      <c r="H12" s="19">
        <f t="shared" si="0"/>
        <v>1.0211600000000001</v>
      </c>
      <c r="I12" s="36">
        <f t="shared" si="1"/>
        <v>0</v>
      </c>
      <c r="J12" s="36">
        <f t="shared" si="2"/>
        <v>0</v>
      </c>
      <c r="K12" s="36">
        <f t="shared" si="3"/>
        <v>0</v>
      </c>
      <c r="L12" s="36">
        <f t="shared" si="4"/>
        <v>100</v>
      </c>
      <c r="M12" s="19">
        <v>2.37284303049E-4</v>
      </c>
      <c r="N12" s="19">
        <v>2.2069672516500001E-3</v>
      </c>
      <c r="O12" s="35">
        <f t="shared" si="5"/>
        <v>2.444251554699E-3</v>
      </c>
      <c r="P12" s="19">
        <v>2.1169299999999999E-2</v>
      </c>
      <c r="Q12" s="35">
        <f t="shared" si="6"/>
        <v>2.3613551554698999E-2</v>
      </c>
      <c r="R12" s="38">
        <f t="shared" si="7"/>
        <v>2.3236740868130358E-2</v>
      </c>
      <c r="S12" s="38">
        <f t="shared" si="8"/>
        <v>0.21612355082944887</v>
      </c>
      <c r="T12" s="38">
        <f t="shared" si="9"/>
        <v>0.23936029169757922</v>
      </c>
      <c r="U12" s="38">
        <f t="shared" si="10"/>
        <v>2.0730639664695052</v>
      </c>
      <c r="V12" s="38">
        <f t="shared" si="11"/>
        <v>2.3124242581670842</v>
      </c>
      <c r="X12" s="30">
        <f t="shared" si="12"/>
        <v>100</v>
      </c>
      <c r="Y12" s="39">
        <f t="shared" si="13"/>
        <v>2.3124242581670842</v>
      </c>
    </row>
    <row r="13" spans="1:25" ht="15" x14ac:dyDescent="0.25">
      <c r="A13" s="18" t="s">
        <v>196</v>
      </c>
      <c r="B13" s="18" t="s">
        <v>66</v>
      </c>
      <c r="C13" s="18" t="s">
        <v>39</v>
      </c>
      <c r="D13" s="41">
        <v>5.4786599999999996</v>
      </c>
      <c r="E13" s="19">
        <v>0</v>
      </c>
      <c r="F13" s="19">
        <v>0</v>
      </c>
      <c r="G13" s="19">
        <v>0</v>
      </c>
      <c r="H13" s="19">
        <f t="shared" si="0"/>
        <v>5.4786599999999996</v>
      </c>
      <c r="I13" s="36">
        <f t="shared" si="1"/>
        <v>0</v>
      </c>
      <c r="J13" s="36">
        <f t="shared" si="2"/>
        <v>0</v>
      </c>
      <c r="K13" s="36">
        <f t="shared" si="3"/>
        <v>0</v>
      </c>
      <c r="L13" s="36">
        <f t="shared" si="4"/>
        <v>100</v>
      </c>
      <c r="M13" s="19">
        <v>1.52056199441E-2</v>
      </c>
      <c r="N13" s="19">
        <v>3.2000000000000002E-3</v>
      </c>
      <c r="O13" s="35">
        <f t="shared" si="5"/>
        <v>1.8405619944100001E-2</v>
      </c>
      <c r="P13" s="19">
        <v>2.9575799999999999E-2</v>
      </c>
      <c r="Q13" s="35">
        <f t="shared" si="6"/>
        <v>4.7981419944100004E-2</v>
      </c>
      <c r="R13" s="38">
        <f t="shared" si="7"/>
        <v>0.27754268277462008</v>
      </c>
      <c r="S13" s="38">
        <f t="shared" si="8"/>
        <v>5.840844294042704E-2</v>
      </c>
      <c r="T13" s="38">
        <f t="shared" si="9"/>
        <v>0.33595112571504715</v>
      </c>
      <c r="U13" s="38">
        <f t="shared" si="10"/>
        <v>0.53983638334921313</v>
      </c>
      <c r="V13" s="38">
        <f t="shared" si="11"/>
        <v>0.87578750906426028</v>
      </c>
      <c r="X13" s="30">
        <f t="shared" si="12"/>
        <v>100</v>
      </c>
      <c r="Y13" s="39">
        <f t="shared" si="13"/>
        <v>0.87578750906426017</v>
      </c>
    </row>
    <row r="14" spans="1:25" ht="15" x14ac:dyDescent="0.25">
      <c r="A14" s="18" t="s">
        <v>197</v>
      </c>
      <c r="B14" s="18" t="s">
        <v>67</v>
      </c>
      <c r="C14" s="18" t="s">
        <v>39</v>
      </c>
      <c r="D14" s="41">
        <v>0.75036599999999998</v>
      </c>
      <c r="E14" s="19">
        <v>0</v>
      </c>
      <c r="F14" s="19">
        <v>0</v>
      </c>
      <c r="G14" s="19">
        <v>0</v>
      </c>
      <c r="H14" s="19">
        <f t="shared" si="0"/>
        <v>0.75036599999999998</v>
      </c>
      <c r="I14" s="36">
        <f t="shared" si="1"/>
        <v>0</v>
      </c>
      <c r="J14" s="36">
        <f t="shared" si="2"/>
        <v>0</v>
      </c>
      <c r="K14" s="36">
        <f t="shared" si="3"/>
        <v>0</v>
      </c>
      <c r="L14" s="36">
        <f t="shared" si="4"/>
        <v>100</v>
      </c>
      <c r="M14" s="19">
        <v>0</v>
      </c>
      <c r="N14" s="19">
        <v>0</v>
      </c>
      <c r="O14" s="35">
        <f t="shared" si="5"/>
        <v>0</v>
      </c>
      <c r="P14" s="19">
        <v>3.3985999999999999E-3</v>
      </c>
      <c r="Q14" s="35">
        <f t="shared" si="6"/>
        <v>3.3985999999999999E-3</v>
      </c>
      <c r="R14" s="38">
        <f t="shared" si="7"/>
        <v>0</v>
      </c>
      <c r="S14" s="38">
        <f t="shared" si="8"/>
        <v>0</v>
      </c>
      <c r="T14" s="38">
        <f t="shared" si="9"/>
        <v>0</v>
      </c>
      <c r="U14" s="38">
        <f t="shared" si="10"/>
        <v>0.45292563895485666</v>
      </c>
      <c r="V14" s="38">
        <f t="shared" si="11"/>
        <v>0.45292563895485666</v>
      </c>
      <c r="X14" s="30">
        <f t="shared" si="12"/>
        <v>100</v>
      </c>
      <c r="Y14" s="39">
        <f t="shared" si="13"/>
        <v>0.45292563895485666</v>
      </c>
    </row>
    <row r="15" spans="1:25" ht="15" x14ac:dyDescent="0.25">
      <c r="A15" s="18" t="s">
        <v>198</v>
      </c>
      <c r="B15" s="18" t="s">
        <v>68</v>
      </c>
      <c r="C15" s="18" t="s">
        <v>39</v>
      </c>
      <c r="D15" s="41">
        <v>0.21368500000000001</v>
      </c>
      <c r="E15" s="19">
        <v>0</v>
      </c>
      <c r="F15" s="19">
        <v>0</v>
      </c>
      <c r="G15" s="19">
        <v>0</v>
      </c>
      <c r="H15" s="19">
        <f t="shared" si="0"/>
        <v>0.21368500000000001</v>
      </c>
      <c r="I15" s="36">
        <f t="shared" si="1"/>
        <v>0</v>
      </c>
      <c r="J15" s="36">
        <f t="shared" si="2"/>
        <v>0</v>
      </c>
      <c r="K15" s="36">
        <f t="shared" si="3"/>
        <v>0</v>
      </c>
      <c r="L15" s="36">
        <f t="shared" si="4"/>
        <v>100</v>
      </c>
      <c r="M15" s="19">
        <v>0</v>
      </c>
      <c r="N15" s="19">
        <v>0</v>
      </c>
      <c r="O15" s="35">
        <f t="shared" si="5"/>
        <v>0</v>
      </c>
      <c r="P15" s="19">
        <v>2.3301300000000001E-3</v>
      </c>
      <c r="Q15" s="35">
        <f t="shared" si="6"/>
        <v>2.3301300000000001E-3</v>
      </c>
      <c r="R15" s="38">
        <f t="shared" si="7"/>
        <v>0</v>
      </c>
      <c r="S15" s="38">
        <f t="shared" si="8"/>
        <v>0</v>
      </c>
      <c r="T15" s="38">
        <f t="shared" si="9"/>
        <v>0</v>
      </c>
      <c r="U15" s="38">
        <f t="shared" si="10"/>
        <v>1.0904508973489013</v>
      </c>
      <c r="V15" s="38">
        <f t="shared" si="11"/>
        <v>1.0904508973489013</v>
      </c>
      <c r="X15" s="30">
        <f t="shared" si="12"/>
        <v>100</v>
      </c>
      <c r="Y15" s="39">
        <f t="shared" si="13"/>
        <v>1.0904508973489013</v>
      </c>
    </row>
    <row r="16" spans="1:25" ht="15" x14ac:dyDescent="0.25">
      <c r="A16" s="18" t="s">
        <v>199</v>
      </c>
      <c r="B16" s="18" t="s">
        <v>69</v>
      </c>
      <c r="C16" s="18" t="s">
        <v>39</v>
      </c>
      <c r="D16" s="41">
        <v>0.73714100000000005</v>
      </c>
      <c r="E16" s="19">
        <v>0</v>
      </c>
      <c r="F16" s="19">
        <v>0</v>
      </c>
      <c r="G16" s="19">
        <v>0</v>
      </c>
      <c r="H16" s="19">
        <f t="shared" si="0"/>
        <v>0.73714100000000005</v>
      </c>
      <c r="I16" s="36">
        <f t="shared" si="1"/>
        <v>0</v>
      </c>
      <c r="J16" s="36">
        <f t="shared" si="2"/>
        <v>0</v>
      </c>
      <c r="K16" s="36">
        <f t="shared" si="3"/>
        <v>0</v>
      </c>
      <c r="L16" s="36">
        <f t="shared" si="4"/>
        <v>100</v>
      </c>
      <c r="M16" s="19">
        <v>0</v>
      </c>
      <c r="N16" s="19">
        <v>0</v>
      </c>
      <c r="O16" s="35">
        <f t="shared" si="5"/>
        <v>0</v>
      </c>
      <c r="P16" s="19">
        <v>0</v>
      </c>
      <c r="Q16" s="35">
        <f t="shared" si="6"/>
        <v>0</v>
      </c>
      <c r="R16" s="38">
        <f t="shared" si="7"/>
        <v>0</v>
      </c>
      <c r="S16" s="38">
        <f t="shared" si="8"/>
        <v>0</v>
      </c>
      <c r="T16" s="38">
        <f t="shared" si="9"/>
        <v>0</v>
      </c>
      <c r="U16" s="38">
        <f t="shared" si="10"/>
        <v>0</v>
      </c>
      <c r="V16" s="38">
        <f t="shared" si="11"/>
        <v>0</v>
      </c>
      <c r="X16" s="30">
        <f t="shared" si="12"/>
        <v>100</v>
      </c>
      <c r="Y16" s="39">
        <f t="shared" si="13"/>
        <v>0</v>
      </c>
    </row>
    <row r="17" spans="1:25" ht="15" x14ac:dyDescent="0.25">
      <c r="A17" s="18" t="s">
        <v>200</v>
      </c>
      <c r="B17" s="18" t="s">
        <v>70</v>
      </c>
      <c r="C17" s="18" t="s">
        <v>39</v>
      </c>
      <c r="D17" s="41">
        <v>0.40906399999999998</v>
      </c>
      <c r="E17" s="19">
        <v>0</v>
      </c>
      <c r="F17" s="19">
        <v>0</v>
      </c>
      <c r="G17" s="19">
        <v>0</v>
      </c>
      <c r="H17" s="19">
        <f t="shared" si="0"/>
        <v>0.40906399999999998</v>
      </c>
      <c r="I17" s="36">
        <f t="shared" si="1"/>
        <v>0</v>
      </c>
      <c r="J17" s="36">
        <f t="shared" si="2"/>
        <v>0</v>
      </c>
      <c r="K17" s="36">
        <f t="shared" si="3"/>
        <v>0</v>
      </c>
      <c r="L17" s="36">
        <f t="shared" si="4"/>
        <v>100</v>
      </c>
      <c r="M17" s="19">
        <v>0</v>
      </c>
      <c r="N17" s="19">
        <v>0</v>
      </c>
      <c r="O17" s="35">
        <f t="shared" si="5"/>
        <v>0</v>
      </c>
      <c r="P17" s="19">
        <v>1.81766E-3</v>
      </c>
      <c r="Q17" s="35">
        <f t="shared" si="6"/>
        <v>1.81766E-3</v>
      </c>
      <c r="R17" s="38">
        <f t="shared" si="7"/>
        <v>0</v>
      </c>
      <c r="S17" s="38">
        <f t="shared" si="8"/>
        <v>0</v>
      </c>
      <c r="T17" s="38">
        <f t="shared" si="9"/>
        <v>0</v>
      </c>
      <c r="U17" s="38">
        <f t="shared" si="10"/>
        <v>0.44434611698902859</v>
      </c>
      <c r="V17" s="38">
        <f t="shared" si="11"/>
        <v>0.44434611698902859</v>
      </c>
      <c r="X17" s="30">
        <f t="shared" si="12"/>
        <v>100</v>
      </c>
      <c r="Y17" s="39">
        <f t="shared" si="13"/>
        <v>0.44434611698902859</v>
      </c>
    </row>
    <row r="18" spans="1:25" ht="15" x14ac:dyDescent="0.25">
      <c r="A18" s="18" t="s">
        <v>201</v>
      </c>
      <c r="B18" s="18" t="s">
        <v>71</v>
      </c>
      <c r="C18" s="18" t="s">
        <v>39</v>
      </c>
      <c r="D18" s="41">
        <v>0.36643399999999998</v>
      </c>
      <c r="E18" s="19">
        <v>0</v>
      </c>
      <c r="F18" s="19">
        <v>0</v>
      </c>
      <c r="G18" s="19">
        <v>1.9427170734799999E-2</v>
      </c>
      <c r="H18" s="19">
        <f t="shared" si="0"/>
        <v>0.34700682926519999</v>
      </c>
      <c r="I18" s="36">
        <f t="shared" si="1"/>
        <v>0</v>
      </c>
      <c r="J18" s="36">
        <f t="shared" si="2"/>
        <v>0</v>
      </c>
      <c r="K18" s="36">
        <f t="shared" si="3"/>
        <v>5.3016834504440089</v>
      </c>
      <c r="L18" s="36">
        <f t="shared" si="4"/>
        <v>94.698316549555997</v>
      </c>
      <c r="M18" s="19">
        <v>0</v>
      </c>
      <c r="N18" s="19">
        <v>9.6742381650999996E-3</v>
      </c>
      <c r="O18" s="35">
        <f t="shared" si="5"/>
        <v>9.6742381650999996E-3</v>
      </c>
      <c r="P18" s="19">
        <v>4.5189500000000001E-2</v>
      </c>
      <c r="Q18" s="35">
        <f t="shared" si="6"/>
        <v>5.4863738165099998E-2</v>
      </c>
      <c r="R18" s="38">
        <f t="shared" si="7"/>
        <v>0</v>
      </c>
      <c r="S18" s="38">
        <f t="shared" si="8"/>
        <v>2.6401038563834143</v>
      </c>
      <c r="T18" s="38">
        <f t="shared" si="9"/>
        <v>2.6401038563834143</v>
      </c>
      <c r="U18" s="38">
        <f t="shared" si="10"/>
        <v>12.332234454226409</v>
      </c>
      <c r="V18" s="38">
        <f t="shared" si="11"/>
        <v>14.972338310609823</v>
      </c>
      <c r="X18" s="30">
        <f t="shared" si="12"/>
        <v>100</v>
      </c>
      <c r="Y18" s="39">
        <f t="shared" si="13"/>
        <v>14.972338310609823</v>
      </c>
    </row>
    <row r="19" spans="1:25" ht="15" x14ac:dyDescent="0.25">
      <c r="A19" s="18" t="s">
        <v>202</v>
      </c>
      <c r="B19" s="18" t="s">
        <v>72</v>
      </c>
      <c r="C19" s="18" t="s">
        <v>39</v>
      </c>
      <c r="D19" s="41">
        <v>0.58713099999999996</v>
      </c>
      <c r="E19" s="19">
        <v>0</v>
      </c>
      <c r="F19" s="19">
        <v>0</v>
      </c>
      <c r="G19" s="19">
        <v>0</v>
      </c>
      <c r="H19" s="19">
        <f t="shared" si="0"/>
        <v>0.58713099999999996</v>
      </c>
      <c r="I19" s="36">
        <f t="shared" si="1"/>
        <v>0</v>
      </c>
      <c r="J19" s="36">
        <f t="shared" si="2"/>
        <v>0</v>
      </c>
      <c r="K19" s="36">
        <f t="shared" si="3"/>
        <v>0</v>
      </c>
      <c r="L19" s="36">
        <f t="shared" si="4"/>
        <v>100</v>
      </c>
      <c r="M19" s="19">
        <v>0</v>
      </c>
      <c r="N19" s="19">
        <v>0</v>
      </c>
      <c r="O19" s="35">
        <f t="shared" si="5"/>
        <v>0</v>
      </c>
      <c r="P19" s="19">
        <v>0</v>
      </c>
      <c r="Q19" s="35">
        <f t="shared" si="6"/>
        <v>0</v>
      </c>
      <c r="R19" s="38">
        <f t="shared" si="7"/>
        <v>0</v>
      </c>
      <c r="S19" s="38">
        <f t="shared" si="8"/>
        <v>0</v>
      </c>
      <c r="T19" s="38">
        <f t="shared" si="9"/>
        <v>0</v>
      </c>
      <c r="U19" s="38">
        <f t="shared" si="10"/>
        <v>0</v>
      </c>
      <c r="V19" s="38">
        <f t="shared" si="11"/>
        <v>0</v>
      </c>
      <c r="X19" s="30">
        <f t="shared" si="12"/>
        <v>100</v>
      </c>
      <c r="Y19" s="39">
        <f t="shared" si="13"/>
        <v>0</v>
      </c>
    </row>
    <row r="20" spans="1:25" ht="15" x14ac:dyDescent="0.25">
      <c r="A20" s="18" t="s">
        <v>203</v>
      </c>
      <c r="B20" s="18" t="s">
        <v>73</v>
      </c>
      <c r="C20" s="18" t="s">
        <v>39</v>
      </c>
      <c r="D20" s="41">
        <v>0.75905800000000001</v>
      </c>
      <c r="E20" s="19">
        <v>0</v>
      </c>
      <c r="F20" s="19">
        <v>0</v>
      </c>
      <c r="G20" s="19">
        <v>0</v>
      </c>
      <c r="H20" s="19">
        <f t="shared" si="0"/>
        <v>0.75905800000000001</v>
      </c>
      <c r="I20" s="36">
        <f t="shared" si="1"/>
        <v>0</v>
      </c>
      <c r="J20" s="36">
        <f t="shared" si="2"/>
        <v>0</v>
      </c>
      <c r="K20" s="36">
        <f t="shared" si="3"/>
        <v>0</v>
      </c>
      <c r="L20" s="36">
        <f t="shared" si="4"/>
        <v>100</v>
      </c>
      <c r="M20" s="19">
        <v>0</v>
      </c>
      <c r="N20" s="19">
        <v>0</v>
      </c>
      <c r="O20" s="35">
        <f t="shared" si="5"/>
        <v>0</v>
      </c>
      <c r="P20" s="19">
        <v>8.9633099999999999E-4</v>
      </c>
      <c r="Q20" s="35">
        <f t="shared" si="6"/>
        <v>8.9633099999999999E-4</v>
      </c>
      <c r="R20" s="38">
        <f t="shared" si="7"/>
        <v>0</v>
      </c>
      <c r="S20" s="38">
        <f t="shared" si="8"/>
        <v>0</v>
      </c>
      <c r="T20" s="38">
        <f t="shared" si="9"/>
        <v>0</v>
      </c>
      <c r="U20" s="38">
        <f t="shared" si="10"/>
        <v>0.11808465229271017</v>
      </c>
      <c r="V20" s="38">
        <f t="shared" si="11"/>
        <v>0.11808465229271017</v>
      </c>
      <c r="X20" s="30">
        <f t="shared" si="12"/>
        <v>100</v>
      </c>
      <c r="Y20" s="39">
        <f t="shared" si="13"/>
        <v>0.11808465229271017</v>
      </c>
    </row>
    <row r="21" spans="1:25" ht="15" x14ac:dyDescent="0.25">
      <c r="A21" s="18" t="s">
        <v>204</v>
      </c>
      <c r="B21" s="18" t="s">
        <v>74</v>
      </c>
      <c r="C21" s="18" t="s">
        <v>39</v>
      </c>
      <c r="D21" s="41">
        <v>1.71204</v>
      </c>
      <c r="E21" s="19">
        <v>0</v>
      </c>
      <c r="F21" s="19">
        <v>0</v>
      </c>
      <c r="G21" s="19">
        <v>0</v>
      </c>
      <c r="H21" s="19">
        <f t="shared" si="0"/>
        <v>1.71204</v>
      </c>
      <c r="I21" s="36">
        <f t="shared" si="1"/>
        <v>0</v>
      </c>
      <c r="J21" s="36">
        <f t="shared" si="2"/>
        <v>0</v>
      </c>
      <c r="K21" s="36">
        <f t="shared" si="3"/>
        <v>0</v>
      </c>
      <c r="L21" s="36">
        <f t="shared" si="4"/>
        <v>100</v>
      </c>
      <c r="M21" s="19">
        <v>0</v>
      </c>
      <c r="N21" s="19">
        <v>0</v>
      </c>
      <c r="O21" s="35">
        <f t="shared" si="5"/>
        <v>0</v>
      </c>
      <c r="P21" s="19">
        <v>0</v>
      </c>
      <c r="Q21" s="35">
        <f t="shared" si="6"/>
        <v>0</v>
      </c>
      <c r="R21" s="38">
        <f t="shared" si="7"/>
        <v>0</v>
      </c>
      <c r="S21" s="38">
        <f t="shared" si="8"/>
        <v>0</v>
      </c>
      <c r="T21" s="38">
        <f t="shared" si="9"/>
        <v>0</v>
      </c>
      <c r="U21" s="38">
        <f t="shared" si="10"/>
        <v>0</v>
      </c>
      <c r="V21" s="38">
        <f t="shared" si="11"/>
        <v>0</v>
      </c>
      <c r="X21" s="30">
        <f t="shared" si="12"/>
        <v>100</v>
      </c>
      <c r="Y21" s="39">
        <f t="shared" si="13"/>
        <v>0</v>
      </c>
    </row>
    <row r="22" spans="1:25" ht="15" x14ac:dyDescent="0.25">
      <c r="A22" s="18" t="s">
        <v>205</v>
      </c>
      <c r="B22" s="18" t="s">
        <v>75</v>
      </c>
      <c r="C22" s="18" t="s">
        <v>39</v>
      </c>
      <c r="D22" s="41">
        <v>1.00044</v>
      </c>
      <c r="E22" s="19">
        <v>0</v>
      </c>
      <c r="F22" s="19">
        <v>0</v>
      </c>
      <c r="G22" s="19">
        <v>0</v>
      </c>
      <c r="H22" s="19">
        <f t="shared" si="0"/>
        <v>1.00044</v>
      </c>
      <c r="I22" s="36">
        <f t="shared" si="1"/>
        <v>0</v>
      </c>
      <c r="J22" s="36">
        <f t="shared" si="2"/>
        <v>0</v>
      </c>
      <c r="K22" s="36">
        <f t="shared" si="3"/>
        <v>0</v>
      </c>
      <c r="L22" s="36">
        <f t="shared" si="4"/>
        <v>100</v>
      </c>
      <c r="M22" s="19">
        <v>1.3981028048899999E-3</v>
      </c>
      <c r="N22" s="19">
        <v>1.88316678548E-3</v>
      </c>
      <c r="O22" s="35">
        <f t="shared" si="5"/>
        <v>3.2812695903700001E-3</v>
      </c>
      <c r="P22" s="19">
        <v>9.3696000000000002E-2</v>
      </c>
      <c r="Q22" s="35">
        <f t="shared" si="6"/>
        <v>9.6977269590370008E-2</v>
      </c>
      <c r="R22" s="38">
        <f t="shared" si="7"/>
        <v>0.13974879102095078</v>
      </c>
      <c r="S22" s="38">
        <f t="shared" si="8"/>
        <v>0.18823385565151335</v>
      </c>
      <c r="T22" s="38">
        <f t="shared" si="9"/>
        <v>0.32798264667246413</v>
      </c>
      <c r="U22" s="38">
        <f t="shared" si="10"/>
        <v>9.3654791891567708</v>
      </c>
      <c r="V22" s="38">
        <f t="shared" si="11"/>
        <v>9.6934618358292362</v>
      </c>
      <c r="X22" s="30">
        <f t="shared" si="12"/>
        <v>100</v>
      </c>
      <c r="Y22" s="39">
        <f t="shared" si="13"/>
        <v>9.6934618358292344</v>
      </c>
    </row>
    <row r="23" spans="1:25" ht="15" x14ac:dyDescent="0.25">
      <c r="A23" s="18" t="s">
        <v>206</v>
      </c>
      <c r="B23" s="18" t="s">
        <v>76</v>
      </c>
      <c r="C23" s="18" t="s">
        <v>39</v>
      </c>
      <c r="D23" s="41">
        <v>0.60190399999999999</v>
      </c>
      <c r="E23" s="19">
        <v>0</v>
      </c>
      <c r="F23" s="19">
        <v>0</v>
      </c>
      <c r="G23" s="19">
        <v>0</v>
      </c>
      <c r="H23" s="19">
        <f t="shared" si="0"/>
        <v>0.60190399999999999</v>
      </c>
      <c r="I23" s="36">
        <f t="shared" si="1"/>
        <v>0</v>
      </c>
      <c r="J23" s="36">
        <f t="shared" si="2"/>
        <v>0</v>
      </c>
      <c r="K23" s="36">
        <f t="shared" si="3"/>
        <v>0</v>
      </c>
      <c r="L23" s="36">
        <f t="shared" si="4"/>
        <v>100</v>
      </c>
      <c r="M23" s="19">
        <v>0</v>
      </c>
      <c r="N23" s="19">
        <v>0</v>
      </c>
      <c r="O23" s="35">
        <f t="shared" si="5"/>
        <v>0</v>
      </c>
      <c r="P23" s="19">
        <v>0</v>
      </c>
      <c r="Q23" s="35">
        <f t="shared" si="6"/>
        <v>0</v>
      </c>
      <c r="R23" s="38">
        <f t="shared" si="7"/>
        <v>0</v>
      </c>
      <c r="S23" s="38">
        <f t="shared" si="8"/>
        <v>0</v>
      </c>
      <c r="T23" s="38">
        <f t="shared" si="9"/>
        <v>0</v>
      </c>
      <c r="U23" s="38">
        <f t="shared" si="10"/>
        <v>0</v>
      </c>
      <c r="V23" s="38">
        <f t="shared" si="11"/>
        <v>0</v>
      </c>
      <c r="X23" s="30">
        <f t="shared" si="12"/>
        <v>100</v>
      </c>
      <c r="Y23" s="39">
        <f t="shared" si="13"/>
        <v>0</v>
      </c>
    </row>
    <row r="24" spans="1:25" ht="15" x14ac:dyDescent="0.25">
      <c r="A24" s="18" t="s">
        <v>207</v>
      </c>
      <c r="B24" s="18" t="s">
        <v>77</v>
      </c>
      <c r="C24" s="18" t="s">
        <v>39</v>
      </c>
      <c r="D24" s="41">
        <v>0.20206399999999999</v>
      </c>
      <c r="E24" s="19">
        <v>0</v>
      </c>
      <c r="F24" s="19">
        <v>2.4700348221100002E-3</v>
      </c>
      <c r="G24" s="19">
        <v>0</v>
      </c>
      <c r="H24" s="19">
        <f t="shared" si="0"/>
        <v>0.19959396517788999</v>
      </c>
      <c r="I24" s="36">
        <f t="shared" si="1"/>
        <v>0</v>
      </c>
      <c r="J24" s="36">
        <f t="shared" si="2"/>
        <v>1.2224022201431231</v>
      </c>
      <c r="K24" s="36">
        <f t="shared" si="3"/>
        <v>0</v>
      </c>
      <c r="L24" s="36">
        <f t="shared" si="4"/>
        <v>98.777597779856876</v>
      </c>
      <c r="M24" s="19">
        <v>2.97030125266E-3</v>
      </c>
      <c r="N24" s="19">
        <v>1.00396802025E-2</v>
      </c>
      <c r="O24" s="35">
        <f t="shared" si="5"/>
        <v>1.300998145516E-2</v>
      </c>
      <c r="P24" s="19">
        <v>8.3279400000000003E-2</v>
      </c>
      <c r="Q24" s="35">
        <f t="shared" si="6"/>
        <v>9.628938145516E-2</v>
      </c>
      <c r="R24" s="38">
        <f t="shared" si="7"/>
        <v>1.4699804283098425</v>
      </c>
      <c r="S24" s="38">
        <f t="shared" si="8"/>
        <v>4.9685645154505504</v>
      </c>
      <c r="T24" s="38">
        <f t="shared" si="9"/>
        <v>6.4385449437603937</v>
      </c>
      <c r="U24" s="38">
        <f t="shared" si="10"/>
        <v>41.214367725077203</v>
      </c>
      <c r="V24" s="38">
        <f t="shared" si="11"/>
        <v>47.652912668837601</v>
      </c>
      <c r="X24" s="30">
        <f t="shared" si="12"/>
        <v>100</v>
      </c>
      <c r="Y24" s="39">
        <f t="shared" si="13"/>
        <v>47.652912668837594</v>
      </c>
    </row>
    <row r="25" spans="1:25" ht="15" x14ac:dyDescent="0.25">
      <c r="A25" s="18" t="s">
        <v>208</v>
      </c>
      <c r="B25" s="18" t="s">
        <v>78</v>
      </c>
      <c r="C25" s="18" t="s">
        <v>39</v>
      </c>
      <c r="D25" s="41">
        <v>0.58630899999999997</v>
      </c>
      <c r="E25" s="19">
        <v>0</v>
      </c>
      <c r="F25" s="19">
        <v>4.7271360072000002E-2</v>
      </c>
      <c r="G25" s="19">
        <v>3.6070567731000001E-2</v>
      </c>
      <c r="H25" s="19">
        <f t="shared" si="0"/>
        <v>0.50296707219699988</v>
      </c>
      <c r="I25" s="36">
        <f t="shared" si="1"/>
        <v>0</v>
      </c>
      <c r="J25" s="36">
        <f t="shared" si="2"/>
        <v>8.0625335909904177</v>
      </c>
      <c r="K25" s="36">
        <f t="shared" si="3"/>
        <v>6.1521429367449594</v>
      </c>
      <c r="L25" s="36">
        <f t="shared" si="4"/>
        <v>85.785323472264608</v>
      </c>
      <c r="M25" s="19">
        <v>0.16982371167099999</v>
      </c>
      <c r="N25" s="19">
        <v>5.2981667873899997E-2</v>
      </c>
      <c r="O25" s="35">
        <f t="shared" si="5"/>
        <v>0.22280537954489998</v>
      </c>
      <c r="P25" s="19">
        <v>0.36766100000000002</v>
      </c>
      <c r="Q25" s="35">
        <f t="shared" si="6"/>
        <v>0.5904663795449</v>
      </c>
      <c r="R25" s="38">
        <f t="shared" si="7"/>
        <v>28.964882284085697</v>
      </c>
      <c r="S25" s="38">
        <f t="shared" si="8"/>
        <v>9.0364752841760918</v>
      </c>
      <c r="T25" s="38">
        <f t="shared" si="9"/>
        <v>38.001357568261781</v>
      </c>
      <c r="U25" s="38">
        <f t="shared" si="10"/>
        <v>62.707718967302227</v>
      </c>
      <c r="V25" s="38">
        <f t="shared" si="11"/>
        <v>100.70907653556402</v>
      </c>
      <c r="X25" s="30">
        <f t="shared" si="12"/>
        <v>99.999999999999986</v>
      </c>
      <c r="Y25" s="39">
        <f t="shared" si="13"/>
        <v>100.70907653556401</v>
      </c>
    </row>
    <row r="26" spans="1:25" ht="15" x14ac:dyDescent="0.25">
      <c r="A26" s="18" t="s">
        <v>209</v>
      </c>
      <c r="B26" s="18" t="s">
        <v>79</v>
      </c>
      <c r="C26" s="18" t="s">
        <v>39</v>
      </c>
      <c r="D26" s="41">
        <v>1.2621199999999999</v>
      </c>
      <c r="E26" s="19">
        <v>0</v>
      </c>
      <c r="F26" s="19">
        <v>0</v>
      </c>
      <c r="G26" s="19">
        <v>0</v>
      </c>
      <c r="H26" s="19">
        <f t="shared" si="0"/>
        <v>1.2621199999999999</v>
      </c>
      <c r="I26" s="36">
        <f t="shared" si="1"/>
        <v>0</v>
      </c>
      <c r="J26" s="36">
        <f t="shared" si="2"/>
        <v>0</v>
      </c>
      <c r="K26" s="36">
        <f t="shared" si="3"/>
        <v>0</v>
      </c>
      <c r="L26" s="36">
        <f t="shared" si="4"/>
        <v>100</v>
      </c>
      <c r="M26" s="19">
        <v>0</v>
      </c>
      <c r="N26" s="19">
        <v>0</v>
      </c>
      <c r="O26" s="35">
        <f t="shared" si="5"/>
        <v>0</v>
      </c>
      <c r="P26" s="19">
        <v>0</v>
      </c>
      <c r="Q26" s="35">
        <f t="shared" si="6"/>
        <v>0</v>
      </c>
      <c r="R26" s="38">
        <f t="shared" si="7"/>
        <v>0</v>
      </c>
      <c r="S26" s="38">
        <f t="shared" si="8"/>
        <v>0</v>
      </c>
      <c r="T26" s="38">
        <f t="shared" si="9"/>
        <v>0</v>
      </c>
      <c r="U26" s="38">
        <f t="shared" si="10"/>
        <v>0</v>
      </c>
      <c r="V26" s="38">
        <f t="shared" si="11"/>
        <v>0</v>
      </c>
      <c r="X26" s="30">
        <f t="shared" si="12"/>
        <v>100</v>
      </c>
      <c r="Y26" s="39">
        <f t="shared" si="13"/>
        <v>0</v>
      </c>
    </row>
    <row r="27" spans="1:25" ht="15" x14ac:dyDescent="0.25">
      <c r="A27" s="18" t="s">
        <v>210</v>
      </c>
      <c r="B27" s="18" t="s">
        <v>80</v>
      </c>
      <c r="C27" s="18" t="s">
        <v>39</v>
      </c>
      <c r="D27" s="41">
        <v>1.4032</v>
      </c>
      <c r="E27" s="19">
        <v>0</v>
      </c>
      <c r="F27" s="19">
        <v>0</v>
      </c>
      <c r="G27" s="19">
        <v>0</v>
      </c>
      <c r="H27" s="19">
        <f t="shared" si="0"/>
        <v>1.4032</v>
      </c>
      <c r="I27" s="36">
        <f t="shared" si="1"/>
        <v>0</v>
      </c>
      <c r="J27" s="36">
        <f t="shared" si="2"/>
        <v>0</v>
      </c>
      <c r="K27" s="36">
        <f t="shared" si="3"/>
        <v>0</v>
      </c>
      <c r="L27" s="36">
        <f t="shared" si="4"/>
        <v>100</v>
      </c>
      <c r="M27" s="19">
        <v>0</v>
      </c>
      <c r="N27" s="19">
        <v>0</v>
      </c>
      <c r="O27" s="35">
        <f t="shared" si="5"/>
        <v>0</v>
      </c>
      <c r="P27" s="19">
        <v>0</v>
      </c>
      <c r="Q27" s="35">
        <f t="shared" si="6"/>
        <v>0</v>
      </c>
      <c r="R27" s="38">
        <f t="shared" si="7"/>
        <v>0</v>
      </c>
      <c r="S27" s="38">
        <f t="shared" si="8"/>
        <v>0</v>
      </c>
      <c r="T27" s="38">
        <f t="shared" si="9"/>
        <v>0</v>
      </c>
      <c r="U27" s="38">
        <f t="shared" si="10"/>
        <v>0</v>
      </c>
      <c r="V27" s="38">
        <f t="shared" si="11"/>
        <v>0</v>
      </c>
      <c r="X27" s="30">
        <f t="shared" si="12"/>
        <v>100</v>
      </c>
      <c r="Y27" s="39">
        <f t="shared" si="13"/>
        <v>0</v>
      </c>
    </row>
    <row r="28" spans="1:25" ht="15" x14ac:dyDescent="0.25">
      <c r="A28" s="18" t="s">
        <v>211</v>
      </c>
      <c r="B28" s="18" t="s">
        <v>81</v>
      </c>
      <c r="C28" s="18" t="s">
        <v>39</v>
      </c>
      <c r="D28" s="41">
        <v>0.27304699999999998</v>
      </c>
      <c r="E28" s="19">
        <v>0</v>
      </c>
      <c r="F28" s="19">
        <v>0</v>
      </c>
      <c r="G28" s="19">
        <v>0</v>
      </c>
      <c r="H28" s="19">
        <f t="shared" si="0"/>
        <v>0.27304699999999998</v>
      </c>
      <c r="I28" s="36">
        <f t="shared" si="1"/>
        <v>0</v>
      </c>
      <c r="J28" s="36">
        <f t="shared" si="2"/>
        <v>0</v>
      </c>
      <c r="K28" s="36">
        <f t="shared" si="3"/>
        <v>0</v>
      </c>
      <c r="L28" s="36">
        <f t="shared" si="4"/>
        <v>100</v>
      </c>
      <c r="M28" s="19">
        <v>0</v>
      </c>
      <c r="N28" s="19">
        <v>1.600002E-2</v>
      </c>
      <c r="O28" s="35">
        <f t="shared" si="5"/>
        <v>1.600002E-2</v>
      </c>
      <c r="P28" s="19">
        <v>1.57488E-2</v>
      </c>
      <c r="Q28" s="35">
        <f t="shared" si="6"/>
        <v>3.1748819999999997E-2</v>
      </c>
      <c r="R28" s="38">
        <f t="shared" si="7"/>
        <v>0</v>
      </c>
      <c r="S28" s="38">
        <f t="shared" si="8"/>
        <v>5.8598043560266184</v>
      </c>
      <c r="T28" s="38">
        <f t="shared" si="9"/>
        <v>5.8598043560266184</v>
      </c>
      <c r="U28" s="38">
        <f t="shared" si="10"/>
        <v>5.7677982178892284</v>
      </c>
      <c r="V28" s="38">
        <f t="shared" si="11"/>
        <v>11.627602573915846</v>
      </c>
      <c r="X28" s="30">
        <f t="shared" si="12"/>
        <v>100</v>
      </c>
      <c r="Y28" s="39">
        <f t="shared" si="13"/>
        <v>11.627602573915848</v>
      </c>
    </row>
    <row r="29" spans="1:25" ht="15" x14ac:dyDescent="0.25">
      <c r="A29" s="18" t="s">
        <v>212</v>
      </c>
      <c r="B29" s="18" t="s">
        <v>82</v>
      </c>
      <c r="C29" s="18" t="s">
        <v>39</v>
      </c>
      <c r="D29" s="41">
        <v>0.66168800000000005</v>
      </c>
      <c r="E29" s="19">
        <v>0</v>
      </c>
      <c r="F29" s="19">
        <v>0</v>
      </c>
      <c r="G29" s="19">
        <v>0</v>
      </c>
      <c r="H29" s="19">
        <f t="shared" si="0"/>
        <v>0.66168800000000005</v>
      </c>
      <c r="I29" s="36">
        <f t="shared" si="1"/>
        <v>0</v>
      </c>
      <c r="J29" s="36">
        <f t="shared" si="2"/>
        <v>0</v>
      </c>
      <c r="K29" s="36">
        <f t="shared" si="3"/>
        <v>0</v>
      </c>
      <c r="L29" s="36">
        <f t="shared" si="4"/>
        <v>100</v>
      </c>
      <c r="M29" s="19">
        <v>0</v>
      </c>
      <c r="N29" s="19">
        <v>0</v>
      </c>
      <c r="O29" s="35">
        <f t="shared" si="5"/>
        <v>0</v>
      </c>
      <c r="P29" s="19">
        <v>0</v>
      </c>
      <c r="Q29" s="35">
        <f t="shared" si="6"/>
        <v>0</v>
      </c>
      <c r="R29" s="38">
        <f t="shared" si="7"/>
        <v>0</v>
      </c>
      <c r="S29" s="38">
        <f t="shared" si="8"/>
        <v>0</v>
      </c>
      <c r="T29" s="38">
        <f t="shared" si="9"/>
        <v>0</v>
      </c>
      <c r="U29" s="38">
        <f t="shared" si="10"/>
        <v>0</v>
      </c>
      <c r="V29" s="38">
        <f t="shared" si="11"/>
        <v>0</v>
      </c>
      <c r="X29" s="30">
        <f t="shared" si="12"/>
        <v>100</v>
      </c>
      <c r="Y29" s="39">
        <f t="shared" si="13"/>
        <v>0</v>
      </c>
    </row>
    <row r="30" spans="1:25" ht="15" x14ac:dyDescent="0.25">
      <c r="A30" s="18" t="s">
        <v>213</v>
      </c>
      <c r="B30" s="18" t="s">
        <v>83</v>
      </c>
      <c r="C30" s="18" t="s">
        <v>39</v>
      </c>
      <c r="D30" s="41">
        <v>0.173176</v>
      </c>
      <c r="E30" s="19">
        <v>0</v>
      </c>
      <c r="F30" s="19">
        <v>0</v>
      </c>
      <c r="G30" s="19">
        <v>0</v>
      </c>
      <c r="H30" s="19">
        <f t="shared" si="0"/>
        <v>0.173176</v>
      </c>
      <c r="I30" s="36">
        <f t="shared" si="1"/>
        <v>0</v>
      </c>
      <c r="J30" s="36">
        <f t="shared" si="2"/>
        <v>0</v>
      </c>
      <c r="K30" s="36">
        <f t="shared" si="3"/>
        <v>0</v>
      </c>
      <c r="L30" s="36">
        <f t="shared" si="4"/>
        <v>100</v>
      </c>
      <c r="M30" s="19">
        <v>0</v>
      </c>
      <c r="N30" s="19">
        <v>0</v>
      </c>
      <c r="O30" s="35">
        <f t="shared" si="5"/>
        <v>0</v>
      </c>
      <c r="P30" s="19">
        <v>0</v>
      </c>
      <c r="Q30" s="35">
        <f t="shared" si="6"/>
        <v>0</v>
      </c>
      <c r="R30" s="38">
        <f t="shared" si="7"/>
        <v>0</v>
      </c>
      <c r="S30" s="38">
        <f t="shared" si="8"/>
        <v>0</v>
      </c>
      <c r="T30" s="38">
        <f t="shared" si="9"/>
        <v>0</v>
      </c>
      <c r="U30" s="38">
        <f t="shared" si="10"/>
        <v>0</v>
      </c>
      <c r="V30" s="38">
        <f t="shared" si="11"/>
        <v>0</v>
      </c>
      <c r="X30" s="30">
        <f t="shared" si="12"/>
        <v>100</v>
      </c>
      <c r="Y30" s="39">
        <f t="shared" si="13"/>
        <v>0</v>
      </c>
    </row>
    <row r="31" spans="1:25" ht="15" x14ac:dyDescent="0.25">
      <c r="A31" s="18" t="s">
        <v>214</v>
      </c>
      <c r="B31" s="18" t="s">
        <v>84</v>
      </c>
      <c r="C31" s="18" t="s">
        <v>39</v>
      </c>
      <c r="D31" s="41">
        <v>0.63104499999999997</v>
      </c>
      <c r="E31" s="19">
        <v>0</v>
      </c>
      <c r="F31" s="19">
        <v>0</v>
      </c>
      <c r="G31" s="19">
        <v>0</v>
      </c>
      <c r="H31" s="19">
        <f t="shared" si="0"/>
        <v>0.63104499999999997</v>
      </c>
      <c r="I31" s="36">
        <f t="shared" si="1"/>
        <v>0</v>
      </c>
      <c r="J31" s="36">
        <f t="shared" si="2"/>
        <v>0</v>
      </c>
      <c r="K31" s="36">
        <f t="shared" si="3"/>
        <v>0</v>
      </c>
      <c r="L31" s="36">
        <f t="shared" si="4"/>
        <v>100</v>
      </c>
      <c r="M31" s="19">
        <v>0</v>
      </c>
      <c r="N31" s="19">
        <v>0</v>
      </c>
      <c r="O31" s="35">
        <f t="shared" si="5"/>
        <v>0</v>
      </c>
      <c r="P31" s="19">
        <v>7.8814399999999995E-5</v>
      </c>
      <c r="Q31" s="35">
        <f t="shared" si="6"/>
        <v>7.8814399999999995E-5</v>
      </c>
      <c r="R31" s="38">
        <f t="shared" si="7"/>
        <v>0</v>
      </c>
      <c r="S31" s="38">
        <f t="shared" si="8"/>
        <v>0</v>
      </c>
      <c r="T31" s="38">
        <f t="shared" si="9"/>
        <v>0</v>
      </c>
      <c r="U31" s="38">
        <f t="shared" si="10"/>
        <v>1.2489505502777141E-2</v>
      </c>
      <c r="V31" s="38">
        <f t="shared" si="11"/>
        <v>1.2489505502777141E-2</v>
      </c>
      <c r="X31" s="30">
        <f t="shared" si="12"/>
        <v>100</v>
      </c>
      <c r="Y31" s="39">
        <f t="shared" si="13"/>
        <v>1.2489505502777141E-2</v>
      </c>
    </row>
    <row r="32" spans="1:25" ht="15" x14ac:dyDescent="0.25">
      <c r="A32" s="18" t="s">
        <v>215</v>
      </c>
      <c r="B32" s="18" t="s">
        <v>85</v>
      </c>
      <c r="C32" s="18" t="s">
        <v>39</v>
      </c>
      <c r="D32" s="41">
        <v>0.60139699999999996</v>
      </c>
      <c r="E32" s="19">
        <v>0</v>
      </c>
      <c r="F32" s="19">
        <v>0</v>
      </c>
      <c r="G32" s="19">
        <v>0</v>
      </c>
      <c r="H32" s="19">
        <f t="shared" si="0"/>
        <v>0.60139699999999996</v>
      </c>
      <c r="I32" s="36">
        <f t="shared" si="1"/>
        <v>0</v>
      </c>
      <c r="J32" s="36">
        <f t="shared" si="2"/>
        <v>0</v>
      </c>
      <c r="K32" s="36">
        <f t="shared" si="3"/>
        <v>0</v>
      </c>
      <c r="L32" s="36">
        <f t="shared" si="4"/>
        <v>100</v>
      </c>
      <c r="M32" s="19">
        <v>0</v>
      </c>
      <c r="N32" s="19">
        <v>0</v>
      </c>
      <c r="O32" s="35">
        <f t="shared" si="5"/>
        <v>0</v>
      </c>
      <c r="P32" s="19">
        <v>2.5584699999999998E-2</v>
      </c>
      <c r="Q32" s="35">
        <f t="shared" si="6"/>
        <v>2.5584699999999998E-2</v>
      </c>
      <c r="R32" s="38">
        <f t="shared" si="7"/>
        <v>0</v>
      </c>
      <c r="S32" s="38">
        <f t="shared" si="8"/>
        <v>0</v>
      </c>
      <c r="T32" s="38">
        <f t="shared" si="9"/>
        <v>0</v>
      </c>
      <c r="U32" s="38">
        <f t="shared" si="10"/>
        <v>4.2542114443537296</v>
      </c>
      <c r="V32" s="38">
        <f t="shared" si="11"/>
        <v>4.2542114443537296</v>
      </c>
      <c r="X32" s="30">
        <f t="shared" si="12"/>
        <v>100</v>
      </c>
      <c r="Y32" s="39">
        <f t="shared" si="13"/>
        <v>4.2542114443537296</v>
      </c>
    </row>
    <row r="33" spans="1:25" ht="15" x14ac:dyDescent="0.25">
      <c r="A33" s="18" t="s">
        <v>216</v>
      </c>
      <c r="B33" s="18" t="s">
        <v>86</v>
      </c>
      <c r="C33" s="18" t="s">
        <v>39</v>
      </c>
      <c r="D33" s="41">
        <v>1.5700099999999999</v>
      </c>
      <c r="E33" s="19">
        <v>0</v>
      </c>
      <c r="F33" s="19">
        <v>0</v>
      </c>
      <c r="G33" s="19">
        <v>0</v>
      </c>
      <c r="H33" s="19">
        <f t="shared" si="0"/>
        <v>1.5700099999999999</v>
      </c>
      <c r="I33" s="36">
        <f t="shared" si="1"/>
        <v>0</v>
      </c>
      <c r="J33" s="36">
        <f t="shared" si="2"/>
        <v>0</v>
      </c>
      <c r="K33" s="36">
        <f t="shared" si="3"/>
        <v>0</v>
      </c>
      <c r="L33" s="36">
        <f t="shared" si="4"/>
        <v>100</v>
      </c>
      <c r="M33" s="19">
        <v>0</v>
      </c>
      <c r="N33" s="19">
        <v>0</v>
      </c>
      <c r="O33" s="35">
        <f t="shared" si="5"/>
        <v>0</v>
      </c>
      <c r="P33" s="19">
        <v>4.0985000000000001E-2</v>
      </c>
      <c r="Q33" s="35">
        <f t="shared" si="6"/>
        <v>4.0985000000000001E-2</v>
      </c>
      <c r="R33" s="38">
        <f t="shared" si="7"/>
        <v>0</v>
      </c>
      <c r="S33" s="38">
        <f t="shared" si="8"/>
        <v>0</v>
      </c>
      <c r="T33" s="38">
        <f t="shared" si="9"/>
        <v>0</v>
      </c>
      <c r="U33" s="38">
        <f t="shared" si="10"/>
        <v>2.6104929267966446</v>
      </c>
      <c r="V33" s="38">
        <f t="shared" si="11"/>
        <v>2.6104929267966446</v>
      </c>
      <c r="X33" s="30">
        <f t="shared" si="12"/>
        <v>100</v>
      </c>
      <c r="Y33" s="39">
        <f t="shared" si="13"/>
        <v>2.6104929267966446</v>
      </c>
    </row>
    <row r="34" spans="1:25" ht="15" x14ac:dyDescent="0.25">
      <c r="A34" s="18" t="s">
        <v>217</v>
      </c>
      <c r="B34" s="18" t="s">
        <v>87</v>
      </c>
      <c r="C34" s="18" t="s">
        <v>39</v>
      </c>
      <c r="D34" s="41">
        <v>0.39136900000000002</v>
      </c>
      <c r="E34" s="19">
        <v>0</v>
      </c>
      <c r="F34" s="19">
        <v>0</v>
      </c>
      <c r="G34" s="19">
        <v>0</v>
      </c>
      <c r="H34" s="19">
        <f t="shared" si="0"/>
        <v>0.39136900000000002</v>
      </c>
      <c r="I34" s="36">
        <f t="shared" si="1"/>
        <v>0</v>
      </c>
      <c r="J34" s="36">
        <f t="shared" si="2"/>
        <v>0</v>
      </c>
      <c r="K34" s="36">
        <f t="shared" si="3"/>
        <v>0</v>
      </c>
      <c r="L34" s="36">
        <f t="shared" si="4"/>
        <v>100</v>
      </c>
      <c r="M34" s="19">
        <v>0</v>
      </c>
      <c r="N34" s="19">
        <v>0</v>
      </c>
      <c r="O34" s="35">
        <f t="shared" si="5"/>
        <v>0</v>
      </c>
      <c r="P34" s="19">
        <v>0</v>
      </c>
      <c r="Q34" s="35">
        <f t="shared" si="6"/>
        <v>0</v>
      </c>
      <c r="R34" s="38">
        <f t="shared" si="7"/>
        <v>0</v>
      </c>
      <c r="S34" s="38">
        <f t="shared" si="8"/>
        <v>0</v>
      </c>
      <c r="T34" s="38">
        <f t="shared" si="9"/>
        <v>0</v>
      </c>
      <c r="U34" s="38">
        <f t="shared" si="10"/>
        <v>0</v>
      </c>
      <c r="V34" s="38">
        <f t="shared" si="11"/>
        <v>0</v>
      </c>
      <c r="X34" s="30">
        <f t="shared" si="12"/>
        <v>100</v>
      </c>
      <c r="Y34" s="39">
        <f t="shared" si="13"/>
        <v>0</v>
      </c>
    </row>
    <row r="35" spans="1:25" ht="15" x14ac:dyDescent="0.25">
      <c r="A35" s="18" t="s">
        <v>218</v>
      </c>
      <c r="B35" s="18" t="s">
        <v>88</v>
      </c>
      <c r="C35" s="18" t="s">
        <v>39</v>
      </c>
      <c r="D35" s="41">
        <v>0.63449999999999995</v>
      </c>
      <c r="E35" s="19">
        <v>0</v>
      </c>
      <c r="F35" s="19">
        <v>0</v>
      </c>
      <c r="G35" s="19">
        <v>0</v>
      </c>
      <c r="H35" s="19">
        <f t="shared" si="0"/>
        <v>0.63449999999999995</v>
      </c>
      <c r="I35" s="36">
        <f t="shared" si="1"/>
        <v>0</v>
      </c>
      <c r="J35" s="36">
        <f t="shared" si="2"/>
        <v>0</v>
      </c>
      <c r="K35" s="36">
        <f t="shared" si="3"/>
        <v>0</v>
      </c>
      <c r="L35" s="36">
        <f t="shared" si="4"/>
        <v>100</v>
      </c>
      <c r="M35" s="19">
        <v>0</v>
      </c>
      <c r="N35" s="19">
        <v>0</v>
      </c>
      <c r="O35" s="35">
        <f t="shared" si="5"/>
        <v>0</v>
      </c>
      <c r="P35" s="19">
        <v>0</v>
      </c>
      <c r="Q35" s="35">
        <f t="shared" si="6"/>
        <v>0</v>
      </c>
      <c r="R35" s="38">
        <f t="shared" si="7"/>
        <v>0</v>
      </c>
      <c r="S35" s="38">
        <f t="shared" si="8"/>
        <v>0</v>
      </c>
      <c r="T35" s="38">
        <f t="shared" si="9"/>
        <v>0</v>
      </c>
      <c r="U35" s="38">
        <f t="shared" si="10"/>
        <v>0</v>
      </c>
      <c r="V35" s="38">
        <f t="shared" si="11"/>
        <v>0</v>
      </c>
      <c r="X35" s="30">
        <f t="shared" si="12"/>
        <v>100</v>
      </c>
      <c r="Y35" s="39">
        <f t="shared" si="13"/>
        <v>0</v>
      </c>
    </row>
    <row r="36" spans="1:25" ht="15" x14ac:dyDescent="0.25">
      <c r="A36" s="18" t="s">
        <v>219</v>
      </c>
      <c r="B36" s="18" t="s">
        <v>89</v>
      </c>
      <c r="C36" s="18" t="s">
        <v>39</v>
      </c>
      <c r="D36" s="41">
        <v>9.5699100000000001</v>
      </c>
      <c r="E36" s="19">
        <v>0</v>
      </c>
      <c r="F36" s="19">
        <v>0</v>
      </c>
      <c r="G36" s="19">
        <v>0</v>
      </c>
      <c r="H36" s="19">
        <f t="shared" si="0"/>
        <v>9.5699100000000001</v>
      </c>
      <c r="I36" s="36">
        <f t="shared" si="1"/>
        <v>0</v>
      </c>
      <c r="J36" s="36">
        <f t="shared" si="2"/>
        <v>0</v>
      </c>
      <c r="K36" s="36">
        <f t="shared" si="3"/>
        <v>0</v>
      </c>
      <c r="L36" s="36">
        <f t="shared" si="4"/>
        <v>100</v>
      </c>
      <c r="M36" s="19">
        <v>0</v>
      </c>
      <c r="N36" s="19">
        <v>0</v>
      </c>
      <c r="O36" s="35">
        <f t="shared" si="5"/>
        <v>0</v>
      </c>
      <c r="P36" s="19">
        <v>0</v>
      </c>
      <c r="Q36" s="35">
        <f t="shared" si="6"/>
        <v>0</v>
      </c>
      <c r="R36" s="38">
        <f t="shared" si="7"/>
        <v>0</v>
      </c>
      <c r="S36" s="38">
        <f t="shared" si="8"/>
        <v>0</v>
      </c>
      <c r="T36" s="38">
        <f t="shared" si="9"/>
        <v>0</v>
      </c>
      <c r="U36" s="38">
        <f t="shared" si="10"/>
        <v>0</v>
      </c>
      <c r="V36" s="38">
        <f t="shared" si="11"/>
        <v>0</v>
      </c>
      <c r="X36" s="30">
        <f t="shared" si="12"/>
        <v>100</v>
      </c>
      <c r="Y36" s="39">
        <f t="shared" si="13"/>
        <v>0</v>
      </c>
    </row>
    <row r="37" spans="1:25" ht="15" x14ac:dyDescent="0.25">
      <c r="A37" s="18" t="s">
        <v>220</v>
      </c>
      <c r="B37" s="18" t="s">
        <v>90</v>
      </c>
      <c r="C37" s="18" t="s">
        <v>39</v>
      </c>
      <c r="D37" s="41">
        <v>6.1296299999999997</v>
      </c>
      <c r="E37" s="19">
        <v>0</v>
      </c>
      <c r="F37" s="19">
        <v>0</v>
      </c>
      <c r="G37" s="19">
        <v>0</v>
      </c>
      <c r="H37" s="19">
        <f t="shared" si="0"/>
        <v>6.1296299999999997</v>
      </c>
      <c r="I37" s="36">
        <f t="shared" si="1"/>
        <v>0</v>
      </c>
      <c r="J37" s="36">
        <f t="shared" si="2"/>
        <v>0</v>
      </c>
      <c r="K37" s="36">
        <f t="shared" si="3"/>
        <v>0</v>
      </c>
      <c r="L37" s="36">
        <f t="shared" si="4"/>
        <v>100</v>
      </c>
      <c r="M37" s="19">
        <v>0</v>
      </c>
      <c r="N37" s="19">
        <v>0</v>
      </c>
      <c r="O37" s="35">
        <f t="shared" si="5"/>
        <v>0</v>
      </c>
      <c r="P37" s="19">
        <v>0</v>
      </c>
      <c r="Q37" s="35">
        <f t="shared" si="6"/>
        <v>0</v>
      </c>
      <c r="R37" s="38">
        <f t="shared" si="7"/>
        <v>0</v>
      </c>
      <c r="S37" s="38">
        <f t="shared" si="8"/>
        <v>0</v>
      </c>
      <c r="T37" s="38">
        <f t="shared" si="9"/>
        <v>0</v>
      </c>
      <c r="U37" s="38">
        <f t="shared" si="10"/>
        <v>0</v>
      </c>
      <c r="V37" s="38">
        <f t="shared" si="11"/>
        <v>0</v>
      </c>
      <c r="X37" s="30">
        <f t="shared" si="12"/>
        <v>100</v>
      </c>
      <c r="Y37" s="39">
        <f t="shared" si="13"/>
        <v>0</v>
      </c>
    </row>
    <row r="38" spans="1:25" ht="15" x14ac:dyDescent="0.25">
      <c r="A38" s="18" t="s">
        <v>221</v>
      </c>
      <c r="B38" s="18" t="s">
        <v>91</v>
      </c>
      <c r="C38" s="18" t="s">
        <v>39</v>
      </c>
      <c r="D38" s="41">
        <v>3.5247700000000002</v>
      </c>
      <c r="E38" s="19">
        <v>0</v>
      </c>
      <c r="F38" s="19">
        <v>0</v>
      </c>
      <c r="G38" s="19">
        <v>0</v>
      </c>
      <c r="H38" s="19">
        <f t="shared" si="0"/>
        <v>3.5247700000000002</v>
      </c>
      <c r="I38" s="36">
        <f t="shared" si="1"/>
        <v>0</v>
      </c>
      <c r="J38" s="36">
        <f t="shared" si="2"/>
        <v>0</v>
      </c>
      <c r="K38" s="36">
        <f t="shared" si="3"/>
        <v>0</v>
      </c>
      <c r="L38" s="36">
        <f t="shared" si="4"/>
        <v>100</v>
      </c>
      <c r="M38" s="19">
        <v>5.9620214403399999E-2</v>
      </c>
      <c r="N38" s="19">
        <v>7.9219700001199999E-3</v>
      </c>
      <c r="O38" s="35">
        <f t="shared" si="5"/>
        <v>6.754218440352E-2</v>
      </c>
      <c r="P38" s="19">
        <v>0.11659600000000001</v>
      </c>
      <c r="Q38" s="35">
        <f t="shared" si="6"/>
        <v>0.18413818440352001</v>
      </c>
      <c r="R38" s="38">
        <f t="shared" si="7"/>
        <v>1.6914639651211285</v>
      </c>
      <c r="S38" s="38">
        <f t="shared" si="8"/>
        <v>0.22475140222255632</v>
      </c>
      <c r="T38" s="38">
        <f t="shared" si="9"/>
        <v>1.916215367343685</v>
      </c>
      <c r="U38" s="38">
        <f t="shared" si="10"/>
        <v>3.3079037781188556</v>
      </c>
      <c r="V38" s="38">
        <f t="shared" si="11"/>
        <v>5.2241191454625406</v>
      </c>
      <c r="X38" s="30">
        <f t="shared" si="12"/>
        <v>100</v>
      </c>
      <c r="Y38" s="39">
        <f t="shared" si="13"/>
        <v>5.2241191454625406</v>
      </c>
    </row>
    <row r="39" spans="1:25" ht="15" x14ac:dyDescent="0.25">
      <c r="A39" s="18" t="s">
        <v>222</v>
      </c>
      <c r="B39" s="18" t="s">
        <v>92</v>
      </c>
      <c r="C39" s="18" t="s">
        <v>39</v>
      </c>
      <c r="D39" s="41">
        <v>1.6424099999999999</v>
      </c>
      <c r="E39" s="19">
        <v>0</v>
      </c>
      <c r="F39" s="19">
        <v>0</v>
      </c>
      <c r="G39" s="19">
        <v>0</v>
      </c>
      <c r="H39" s="19">
        <f t="shared" si="0"/>
        <v>1.6424099999999999</v>
      </c>
      <c r="I39" s="36">
        <f t="shared" si="1"/>
        <v>0</v>
      </c>
      <c r="J39" s="36">
        <f t="shared" si="2"/>
        <v>0</v>
      </c>
      <c r="K39" s="36">
        <f t="shared" si="3"/>
        <v>0</v>
      </c>
      <c r="L39" s="36">
        <f t="shared" si="4"/>
        <v>100</v>
      </c>
      <c r="M39" s="19">
        <v>0</v>
      </c>
      <c r="N39" s="19">
        <v>0</v>
      </c>
      <c r="O39" s="35">
        <f t="shared" si="5"/>
        <v>0</v>
      </c>
      <c r="P39" s="19">
        <v>0</v>
      </c>
      <c r="Q39" s="35">
        <f t="shared" si="6"/>
        <v>0</v>
      </c>
      <c r="R39" s="38">
        <f t="shared" si="7"/>
        <v>0</v>
      </c>
      <c r="S39" s="38">
        <f t="shared" si="8"/>
        <v>0</v>
      </c>
      <c r="T39" s="38">
        <f t="shared" si="9"/>
        <v>0</v>
      </c>
      <c r="U39" s="38">
        <f t="shared" si="10"/>
        <v>0</v>
      </c>
      <c r="V39" s="38">
        <f t="shared" si="11"/>
        <v>0</v>
      </c>
      <c r="X39" s="30">
        <f t="shared" si="12"/>
        <v>100</v>
      </c>
      <c r="Y39" s="39">
        <f t="shared" si="13"/>
        <v>0</v>
      </c>
    </row>
    <row r="40" spans="1:25" ht="15" x14ac:dyDescent="0.25">
      <c r="A40" s="18" t="s">
        <v>222</v>
      </c>
      <c r="B40" s="18" t="s">
        <v>93</v>
      </c>
      <c r="C40" s="18" t="s">
        <v>39</v>
      </c>
      <c r="D40" s="41">
        <v>2.46774</v>
      </c>
      <c r="E40" s="19">
        <v>0</v>
      </c>
      <c r="F40" s="19">
        <v>0</v>
      </c>
      <c r="G40" s="19">
        <v>0</v>
      </c>
      <c r="H40" s="19">
        <f t="shared" si="0"/>
        <v>2.46774</v>
      </c>
      <c r="I40" s="36">
        <f t="shared" si="1"/>
        <v>0</v>
      </c>
      <c r="J40" s="36">
        <f t="shared" si="2"/>
        <v>0</v>
      </c>
      <c r="K40" s="36">
        <f t="shared" si="3"/>
        <v>0</v>
      </c>
      <c r="L40" s="36">
        <f t="shared" si="4"/>
        <v>100</v>
      </c>
      <c r="M40" s="19">
        <v>0</v>
      </c>
      <c r="N40" s="19">
        <v>0</v>
      </c>
      <c r="O40" s="35">
        <f t="shared" si="5"/>
        <v>0</v>
      </c>
      <c r="P40" s="19">
        <v>0</v>
      </c>
      <c r="Q40" s="35">
        <f t="shared" si="6"/>
        <v>0</v>
      </c>
      <c r="R40" s="38">
        <f t="shared" si="7"/>
        <v>0</v>
      </c>
      <c r="S40" s="38">
        <f t="shared" si="8"/>
        <v>0</v>
      </c>
      <c r="T40" s="38">
        <f t="shared" si="9"/>
        <v>0</v>
      </c>
      <c r="U40" s="38">
        <f t="shared" si="10"/>
        <v>0</v>
      </c>
      <c r="V40" s="38">
        <f t="shared" si="11"/>
        <v>0</v>
      </c>
      <c r="X40" s="30">
        <f t="shared" si="12"/>
        <v>100</v>
      </c>
      <c r="Y40" s="39">
        <f t="shared" si="13"/>
        <v>0</v>
      </c>
    </row>
    <row r="41" spans="1:25" ht="15" x14ac:dyDescent="0.25">
      <c r="A41" s="18" t="s">
        <v>223</v>
      </c>
      <c r="B41" s="18" t="s">
        <v>94</v>
      </c>
      <c r="C41" s="18" t="s">
        <v>39</v>
      </c>
      <c r="D41" s="41">
        <v>3.1989399999999999</v>
      </c>
      <c r="E41" s="19">
        <v>0</v>
      </c>
      <c r="F41" s="19">
        <v>0</v>
      </c>
      <c r="G41" s="19">
        <v>0</v>
      </c>
      <c r="H41" s="19">
        <f t="shared" si="0"/>
        <v>3.1989399999999999</v>
      </c>
      <c r="I41" s="36">
        <f t="shared" si="1"/>
        <v>0</v>
      </c>
      <c r="J41" s="36">
        <f t="shared" si="2"/>
        <v>0</v>
      </c>
      <c r="K41" s="36">
        <f t="shared" si="3"/>
        <v>0</v>
      </c>
      <c r="L41" s="36">
        <f t="shared" si="4"/>
        <v>100</v>
      </c>
      <c r="M41" s="19">
        <v>0</v>
      </c>
      <c r="N41" s="19">
        <v>0</v>
      </c>
      <c r="O41" s="35">
        <f t="shared" si="5"/>
        <v>0</v>
      </c>
      <c r="P41" s="19">
        <v>1.05987E-4</v>
      </c>
      <c r="Q41" s="35">
        <f t="shared" si="6"/>
        <v>1.05987E-4</v>
      </c>
      <c r="R41" s="38">
        <f t="shared" si="7"/>
        <v>0</v>
      </c>
      <c r="S41" s="38">
        <f t="shared" si="8"/>
        <v>0</v>
      </c>
      <c r="T41" s="38">
        <f t="shared" si="9"/>
        <v>0</v>
      </c>
      <c r="U41" s="38">
        <f t="shared" si="10"/>
        <v>3.3131912445997736E-3</v>
      </c>
      <c r="V41" s="38">
        <f t="shared" si="11"/>
        <v>3.3131912445997736E-3</v>
      </c>
      <c r="X41" s="30">
        <f t="shared" si="12"/>
        <v>100</v>
      </c>
      <c r="Y41" s="39">
        <f t="shared" si="13"/>
        <v>3.3131912445997736E-3</v>
      </c>
    </row>
    <row r="42" spans="1:25" ht="15" x14ac:dyDescent="0.25">
      <c r="A42" s="18" t="s">
        <v>224</v>
      </c>
      <c r="B42" s="18" t="s">
        <v>95</v>
      </c>
      <c r="C42" s="18" t="s">
        <v>39</v>
      </c>
      <c r="D42" s="41">
        <v>8.4400300000000001</v>
      </c>
      <c r="E42" s="19">
        <v>0</v>
      </c>
      <c r="F42" s="19">
        <v>0</v>
      </c>
      <c r="G42" s="19">
        <v>0</v>
      </c>
      <c r="H42" s="19">
        <f t="shared" si="0"/>
        <v>8.4400300000000001</v>
      </c>
      <c r="I42" s="36">
        <f t="shared" si="1"/>
        <v>0</v>
      </c>
      <c r="J42" s="36">
        <f t="shared" si="2"/>
        <v>0</v>
      </c>
      <c r="K42" s="36">
        <f t="shared" si="3"/>
        <v>0</v>
      </c>
      <c r="L42" s="36">
        <f t="shared" si="4"/>
        <v>100</v>
      </c>
      <c r="M42" s="19">
        <v>0</v>
      </c>
      <c r="N42" s="19">
        <v>0</v>
      </c>
      <c r="O42" s="35">
        <f t="shared" si="5"/>
        <v>0</v>
      </c>
      <c r="P42" s="19">
        <v>0</v>
      </c>
      <c r="Q42" s="35">
        <f t="shared" si="6"/>
        <v>0</v>
      </c>
      <c r="R42" s="38">
        <f t="shared" si="7"/>
        <v>0</v>
      </c>
      <c r="S42" s="38">
        <f t="shared" si="8"/>
        <v>0</v>
      </c>
      <c r="T42" s="38">
        <f t="shared" si="9"/>
        <v>0</v>
      </c>
      <c r="U42" s="38">
        <f t="shared" si="10"/>
        <v>0</v>
      </c>
      <c r="V42" s="38">
        <f t="shared" si="11"/>
        <v>0</v>
      </c>
      <c r="X42" s="30">
        <f t="shared" si="12"/>
        <v>100</v>
      </c>
      <c r="Y42" s="39">
        <f t="shared" si="13"/>
        <v>0</v>
      </c>
    </row>
    <row r="43" spans="1:25" ht="15" x14ac:dyDescent="0.25">
      <c r="A43" s="18" t="s">
        <v>225</v>
      </c>
      <c r="B43" s="18" t="s">
        <v>96</v>
      </c>
      <c r="C43" s="18" t="s">
        <v>39</v>
      </c>
      <c r="D43" s="41">
        <v>0.33088699999999999</v>
      </c>
      <c r="E43" s="19">
        <v>0</v>
      </c>
      <c r="F43" s="19">
        <v>0</v>
      </c>
      <c r="G43" s="19">
        <v>0</v>
      </c>
      <c r="H43" s="19">
        <f t="shared" si="0"/>
        <v>0.33088699999999999</v>
      </c>
      <c r="I43" s="36">
        <f t="shared" si="1"/>
        <v>0</v>
      </c>
      <c r="J43" s="36">
        <f t="shared" si="2"/>
        <v>0</v>
      </c>
      <c r="K43" s="36">
        <f t="shared" si="3"/>
        <v>0</v>
      </c>
      <c r="L43" s="36">
        <f t="shared" si="4"/>
        <v>100</v>
      </c>
      <c r="M43" s="19">
        <v>0</v>
      </c>
      <c r="N43" s="19">
        <v>0</v>
      </c>
      <c r="O43" s="35">
        <f t="shared" si="5"/>
        <v>0</v>
      </c>
      <c r="P43" s="19">
        <v>0</v>
      </c>
      <c r="Q43" s="35">
        <f t="shared" si="6"/>
        <v>0</v>
      </c>
      <c r="R43" s="38">
        <f t="shared" si="7"/>
        <v>0</v>
      </c>
      <c r="S43" s="38">
        <f t="shared" si="8"/>
        <v>0</v>
      </c>
      <c r="T43" s="38">
        <f t="shared" si="9"/>
        <v>0</v>
      </c>
      <c r="U43" s="38">
        <f t="shared" si="10"/>
        <v>0</v>
      </c>
      <c r="V43" s="38">
        <f t="shared" si="11"/>
        <v>0</v>
      </c>
      <c r="X43" s="30">
        <f t="shared" si="12"/>
        <v>100</v>
      </c>
      <c r="Y43" s="39">
        <f t="shared" si="13"/>
        <v>0</v>
      </c>
    </row>
    <row r="44" spans="1:25" ht="15" x14ac:dyDescent="0.25">
      <c r="A44" s="18" t="s">
        <v>226</v>
      </c>
      <c r="B44" s="18" t="s">
        <v>97</v>
      </c>
      <c r="C44" s="18" t="s">
        <v>39</v>
      </c>
      <c r="D44" s="41">
        <v>2.8044899999999999</v>
      </c>
      <c r="E44" s="19">
        <v>0</v>
      </c>
      <c r="F44" s="19">
        <v>0</v>
      </c>
      <c r="G44" s="19">
        <v>0</v>
      </c>
      <c r="H44" s="19">
        <f t="shared" si="0"/>
        <v>2.8044899999999999</v>
      </c>
      <c r="I44" s="36">
        <f t="shared" si="1"/>
        <v>0</v>
      </c>
      <c r="J44" s="36">
        <f t="shared" si="2"/>
        <v>0</v>
      </c>
      <c r="K44" s="36">
        <f t="shared" si="3"/>
        <v>0</v>
      </c>
      <c r="L44" s="36">
        <f t="shared" si="4"/>
        <v>100</v>
      </c>
      <c r="M44" s="19">
        <v>0</v>
      </c>
      <c r="N44" s="19">
        <v>0</v>
      </c>
      <c r="O44" s="35">
        <f t="shared" si="5"/>
        <v>0</v>
      </c>
      <c r="P44" s="19">
        <v>0</v>
      </c>
      <c r="Q44" s="35">
        <f t="shared" si="6"/>
        <v>0</v>
      </c>
      <c r="R44" s="38">
        <f t="shared" si="7"/>
        <v>0</v>
      </c>
      <c r="S44" s="38">
        <f t="shared" si="8"/>
        <v>0</v>
      </c>
      <c r="T44" s="38">
        <f t="shared" si="9"/>
        <v>0</v>
      </c>
      <c r="U44" s="38">
        <f t="shared" si="10"/>
        <v>0</v>
      </c>
      <c r="V44" s="38">
        <f t="shared" si="11"/>
        <v>0</v>
      </c>
      <c r="X44" s="30">
        <f t="shared" si="12"/>
        <v>100</v>
      </c>
      <c r="Y44" s="39">
        <f t="shared" si="13"/>
        <v>0</v>
      </c>
    </row>
    <row r="45" spans="1:25" ht="15" x14ac:dyDescent="0.25">
      <c r="A45" s="18" t="s">
        <v>227</v>
      </c>
      <c r="B45" s="18" t="s">
        <v>98</v>
      </c>
      <c r="C45" s="18" t="s">
        <v>39</v>
      </c>
      <c r="D45" s="41">
        <v>0.63358899999999996</v>
      </c>
      <c r="E45" s="19">
        <v>0</v>
      </c>
      <c r="F45" s="19">
        <v>0</v>
      </c>
      <c r="G45" s="19">
        <v>0</v>
      </c>
      <c r="H45" s="19">
        <f t="shared" si="0"/>
        <v>0.63358899999999996</v>
      </c>
      <c r="I45" s="36">
        <f t="shared" si="1"/>
        <v>0</v>
      </c>
      <c r="J45" s="36">
        <f t="shared" si="2"/>
        <v>0</v>
      </c>
      <c r="K45" s="36">
        <f t="shared" si="3"/>
        <v>0</v>
      </c>
      <c r="L45" s="36">
        <f t="shared" si="4"/>
        <v>100</v>
      </c>
      <c r="M45" s="19">
        <v>0</v>
      </c>
      <c r="N45" s="19">
        <v>0</v>
      </c>
      <c r="O45" s="35">
        <f t="shared" si="5"/>
        <v>0</v>
      </c>
      <c r="P45" s="19">
        <v>0</v>
      </c>
      <c r="Q45" s="35">
        <f t="shared" si="6"/>
        <v>0</v>
      </c>
      <c r="R45" s="38">
        <f t="shared" si="7"/>
        <v>0</v>
      </c>
      <c r="S45" s="38">
        <f t="shared" si="8"/>
        <v>0</v>
      </c>
      <c r="T45" s="38">
        <f t="shared" si="9"/>
        <v>0</v>
      </c>
      <c r="U45" s="38">
        <f t="shared" si="10"/>
        <v>0</v>
      </c>
      <c r="V45" s="38">
        <f t="shared" si="11"/>
        <v>0</v>
      </c>
      <c r="X45" s="30">
        <f t="shared" si="12"/>
        <v>100</v>
      </c>
      <c r="Y45" s="39">
        <f t="shared" si="13"/>
        <v>0</v>
      </c>
    </row>
    <row r="46" spans="1:25" ht="15" x14ac:dyDescent="0.25">
      <c r="A46" s="18" t="s">
        <v>228</v>
      </c>
      <c r="B46" s="18" t="s">
        <v>99</v>
      </c>
      <c r="C46" s="18" t="s">
        <v>39</v>
      </c>
      <c r="D46" s="41">
        <v>9.8778900000000003E-2</v>
      </c>
      <c r="E46" s="19">
        <v>0</v>
      </c>
      <c r="F46" s="19">
        <v>0</v>
      </c>
      <c r="G46" s="19">
        <v>0</v>
      </c>
      <c r="H46" s="19">
        <f t="shared" si="0"/>
        <v>9.8778900000000003E-2</v>
      </c>
      <c r="I46" s="36">
        <f t="shared" si="1"/>
        <v>0</v>
      </c>
      <c r="J46" s="36">
        <f t="shared" si="2"/>
        <v>0</v>
      </c>
      <c r="K46" s="36">
        <f t="shared" si="3"/>
        <v>0</v>
      </c>
      <c r="L46" s="36">
        <f t="shared" si="4"/>
        <v>100</v>
      </c>
      <c r="M46" s="19">
        <v>0</v>
      </c>
      <c r="N46" s="19">
        <v>0</v>
      </c>
      <c r="O46" s="35">
        <f t="shared" si="5"/>
        <v>0</v>
      </c>
      <c r="P46" s="19">
        <v>0</v>
      </c>
      <c r="Q46" s="35">
        <f t="shared" si="6"/>
        <v>0</v>
      </c>
      <c r="R46" s="38">
        <f t="shared" si="7"/>
        <v>0</v>
      </c>
      <c r="S46" s="38">
        <f t="shared" si="8"/>
        <v>0</v>
      </c>
      <c r="T46" s="38">
        <f t="shared" si="9"/>
        <v>0</v>
      </c>
      <c r="U46" s="38">
        <f t="shared" si="10"/>
        <v>0</v>
      </c>
      <c r="V46" s="38">
        <f t="shared" si="11"/>
        <v>0</v>
      </c>
      <c r="X46" s="30">
        <f t="shared" si="12"/>
        <v>100</v>
      </c>
      <c r="Y46" s="39">
        <f t="shared" si="13"/>
        <v>0</v>
      </c>
    </row>
    <row r="47" spans="1:25" ht="15" x14ac:dyDescent="0.25">
      <c r="A47" s="18" t="s">
        <v>229</v>
      </c>
      <c r="B47" s="18" t="s">
        <v>100</v>
      </c>
      <c r="C47" s="18" t="s">
        <v>39</v>
      </c>
      <c r="D47" s="41">
        <v>0.57890200000000003</v>
      </c>
      <c r="E47" s="19">
        <v>0</v>
      </c>
      <c r="F47" s="19">
        <v>0</v>
      </c>
      <c r="G47" s="19">
        <v>0</v>
      </c>
      <c r="H47" s="19">
        <f t="shared" si="0"/>
        <v>0.57890200000000003</v>
      </c>
      <c r="I47" s="36">
        <f t="shared" si="1"/>
        <v>0</v>
      </c>
      <c r="J47" s="36">
        <f t="shared" si="2"/>
        <v>0</v>
      </c>
      <c r="K47" s="36">
        <f t="shared" si="3"/>
        <v>0</v>
      </c>
      <c r="L47" s="36">
        <f t="shared" si="4"/>
        <v>100</v>
      </c>
      <c r="M47" s="19">
        <v>0</v>
      </c>
      <c r="N47" s="19">
        <v>0</v>
      </c>
      <c r="O47" s="35">
        <f t="shared" si="5"/>
        <v>0</v>
      </c>
      <c r="P47" s="19">
        <v>0</v>
      </c>
      <c r="Q47" s="35">
        <f t="shared" si="6"/>
        <v>0</v>
      </c>
      <c r="R47" s="38">
        <f t="shared" si="7"/>
        <v>0</v>
      </c>
      <c r="S47" s="38">
        <f t="shared" si="8"/>
        <v>0</v>
      </c>
      <c r="T47" s="38">
        <f t="shared" si="9"/>
        <v>0</v>
      </c>
      <c r="U47" s="38">
        <f t="shared" si="10"/>
        <v>0</v>
      </c>
      <c r="V47" s="38">
        <f t="shared" si="11"/>
        <v>0</v>
      </c>
      <c r="X47" s="30">
        <f t="shared" si="12"/>
        <v>100</v>
      </c>
      <c r="Y47" s="39">
        <f t="shared" si="13"/>
        <v>0</v>
      </c>
    </row>
    <row r="48" spans="1:25" ht="15" x14ac:dyDescent="0.25">
      <c r="A48" s="18" t="s">
        <v>230</v>
      </c>
      <c r="B48" s="18" t="s">
        <v>101</v>
      </c>
      <c r="C48" s="18" t="s">
        <v>39</v>
      </c>
      <c r="D48" s="41">
        <v>9.1173000000000002</v>
      </c>
      <c r="E48" s="19">
        <v>0</v>
      </c>
      <c r="F48" s="19">
        <v>0</v>
      </c>
      <c r="G48" s="19">
        <v>0</v>
      </c>
      <c r="H48" s="19">
        <f t="shared" si="0"/>
        <v>9.1173000000000002</v>
      </c>
      <c r="I48" s="36">
        <f t="shared" si="1"/>
        <v>0</v>
      </c>
      <c r="J48" s="36">
        <f t="shared" si="2"/>
        <v>0</v>
      </c>
      <c r="K48" s="36">
        <f t="shared" si="3"/>
        <v>0</v>
      </c>
      <c r="L48" s="36">
        <f t="shared" si="4"/>
        <v>100</v>
      </c>
      <c r="M48" s="19">
        <v>0</v>
      </c>
      <c r="N48" s="19">
        <v>0</v>
      </c>
      <c r="O48" s="35">
        <f t="shared" si="5"/>
        <v>0</v>
      </c>
      <c r="P48" s="19">
        <v>0.21995200000000001</v>
      </c>
      <c r="Q48" s="35">
        <f t="shared" si="6"/>
        <v>0.21995200000000001</v>
      </c>
      <c r="R48" s="38">
        <f t="shared" si="7"/>
        <v>0</v>
      </c>
      <c r="S48" s="38">
        <f t="shared" si="8"/>
        <v>0</v>
      </c>
      <c r="T48" s="38">
        <f t="shared" si="9"/>
        <v>0</v>
      </c>
      <c r="U48" s="38">
        <f t="shared" si="10"/>
        <v>2.4124686036436227</v>
      </c>
      <c r="V48" s="38">
        <f t="shared" si="11"/>
        <v>2.4124686036436227</v>
      </c>
      <c r="X48" s="30">
        <f t="shared" si="12"/>
        <v>100</v>
      </c>
      <c r="Y48" s="39">
        <f t="shared" si="13"/>
        <v>2.4124686036436227</v>
      </c>
    </row>
    <row r="49" spans="1:25" ht="15" x14ac:dyDescent="0.25">
      <c r="A49" s="18" t="s">
        <v>231</v>
      </c>
      <c r="B49" s="18" t="s">
        <v>102</v>
      </c>
      <c r="C49" s="18" t="s">
        <v>39</v>
      </c>
      <c r="D49" s="41">
        <v>11.809699999999999</v>
      </c>
      <c r="E49" s="19">
        <v>0</v>
      </c>
      <c r="F49" s="19">
        <v>0</v>
      </c>
      <c r="G49" s="19">
        <v>0</v>
      </c>
      <c r="H49" s="19">
        <f t="shared" si="0"/>
        <v>11.809699999999999</v>
      </c>
      <c r="I49" s="36">
        <f t="shared" si="1"/>
        <v>0</v>
      </c>
      <c r="J49" s="36">
        <f t="shared" si="2"/>
        <v>0</v>
      </c>
      <c r="K49" s="36">
        <f t="shared" si="3"/>
        <v>0</v>
      </c>
      <c r="L49" s="36">
        <f t="shared" si="4"/>
        <v>100</v>
      </c>
      <c r="M49" s="19">
        <v>0</v>
      </c>
      <c r="N49" s="19">
        <v>2.8164360000199999E-2</v>
      </c>
      <c r="O49" s="35">
        <f t="shared" si="5"/>
        <v>2.8164360000199999E-2</v>
      </c>
      <c r="P49" s="19">
        <v>0.21995200000000001</v>
      </c>
      <c r="Q49" s="35">
        <f t="shared" si="6"/>
        <v>0.24811636000020001</v>
      </c>
      <c r="R49" s="38">
        <f t="shared" si="7"/>
        <v>0</v>
      </c>
      <c r="S49" s="38">
        <f t="shared" si="8"/>
        <v>0.23848497421780401</v>
      </c>
      <c r="T49" s="38">
        <f t="shared" si="9"/>
        <v>0.23848497421780401</v>
      </c>
      <c r="U49" s="38">
        <f t="shared" si="10"/>
        <v>1.8624689873578502</v>
      </c>
      <c r="V49" s="38">
        <f t="shared" si="11"/>
        <v>2.1009539615756538</v>
      </c>
      <c r="X49" s="30">
        <f t="shared" si="12"/>
        <v>100</v>
      </c>
      <c r="Y49" s="39">
        <f t="shared" si="13"/>
        <v>2.1009539615756543</v>
      </c>
    </row>
    <row r="50" spans="1:25" ht="15" x14ac:dyDescent="0.25">
      <c r="A50" s="18" t="s">
        <v>232</v>
      </c>
      <c r="B50" s="18" t="s">
        <v>103</v>
      </c>
      <c r="C50" s="18" t="s">
        <v>39</v>
      </c>
      <c r="D50" s="41">
        <v>1.0201100000000001</v>
      </c>
      <c r="E50" s="19">
        <v>0</v>
      </c>
      <c r="F50" s="19">
        <v>0</v>
      </c>
      <c r="G50" s="19">
        <v>0</v>
      </c>
      <c r="H50" s="19">
        <f t="shared" si="0"/>
        <v>1.0201100000000001</v>
      </c>
      <c r="I50" s="36">
        <f t="shared" si="1"/>
        <v>0</v>
      </c>
      <c r="J50" s="36">
        <f t="shared" si="2"/>
        <v>0</v>
      </c>
      <c r="K50" s="36">
        <f t="shared" si="3"/>
        <v>0</v>
      </c>
      <c r="L50" s="36">
        <f t="shared" si="4"/>
        <v>100</v>
      </c>
      <c r="M50" s="19">
        <v>0</v>
      </c>
      <c r="N50" s="19">
        <v>0</v>
      </c>
      <c r="O50" s="35">
        <f t="shared" si="5"/>
        <v>0</v>
      </c>
      <c r="P50" s="19">
        <v>0.21995200000000001</v>
      </c>
      <c r="Q50" s="35">
        <f t="shared" si="6"/>
        <v>0.21995200000000001</v>
      </c>
      <c r="R50" s="38">
        <f t="shared" si="7"/>
        <v>0</v>
      </c>
      <c r="S50" s="38">
        <f t="shared" si="8"/>
        <v>0</v>
      </c>
      <c r="T50" s="38">
        <f t="shared" si="9"/>
        <v>0</v>
      </c>
      <c r="U50" s="38">
        <f t="shared" si="10"/>
        <v>21.561596298438403</v>
      </c>
      <c r="V50" s="38">
        <f t="shared" si="11"/>
        <v>21.561596298438403</v>
      </c>
      <c r="X50" s="30">
        <f t="shared" si="12"/>
        <v>100</v>
      </c>
      <c r="Y50" s="39">
        <f t="shared" si="13"/>
        <v>21.561596298438403</v>
      </c>
    </row>
    <row r="51" spans="1:25" ht="15" x14ac:dyDescent="0.25">
      <c r="A51" s="18" t="s">
        <v>233</v>
      </c>
      <c r="B51" s="18" t="s">
        <v>104</v>
      </c>
      <c r="C51" s="18" t="s">
        <v>39</v>
      </c>
      <c r="D51" s="41">
        <v>1.92849</v>
      </c>
      <c r="E51" s="19">
        <v>0</v>
      </c>
      <c r="F51" s="19">
        <v>0</v>
      </c>
      <c r="G51" s="19">
        <v>0</v>
      </c>
      <c r="H51" s="19">
        <f t="shared" si="0"/>
        <v>1.92849</v>
      </c>
      <c r="I51" s="36">
        <f t="shared" si="1"/>
        <v>0</v>
      </c>
      <c r="J51" s="36">
        <f t="shared" si="2"/>
        <v>0</v>
      </c>
      <c r="K51" s="36">
        <f t="shared" si="3"/>
        <v>0</v>
      </c>
      <c r="L51" s="36">
        <f t="shared" si="4"/>
        <v>100</v>
      </c>
      <c r="M51" s="19">
        <v>0</v>
      </c>
      <c r="N51" s="19">
        <v>0</v>
      </c>
      <c r="O51" s="35">
        <f t="shared" si="5"/>
        <v>0</v>
      </c>
      <c r="P51" s="19">
        <v>0.21995200000000001</v>
      </c>
      <c r="Q51" s="35">
        <f t="shared" si="6"/>
        <v>0.21995200000000001</v>
      </c>
      <c r="R51" s="38">
        <f t="shared" si="7"/>
        <v>0</v>
      </c>
      <c r="S51" s="38">
        <f t="shared" si="8"/>
        <v>0</v>
      </c>
      <c r="T51" s="38">
        <f t="shared" si="9"/>
        <v>0</v>
      </c>
      <c r="U51" s="38">
        <f t="shared" si="10"/>
        <v>11.405400079855225</v>
      </c>
      <c r="V51" s="38">
        <f t="shared" si="11"/>
        <v>11.405400079855225</v>
      </c>
      <c r="X51" s="30">
        <f t="shared" si="12"/>
        <v>100</v>
      </c>
      <c r="Y51" s="39">
        <f t="shared" si="13"/>
        <v>11.405400079855225</v>
      </c>
    </row>
    <row r="52" spans="1:25" ht="15" x14ac:dyDescent="0.25">
      <c r="A52" s="18" t="s">
        <v>234</v>
      </c>
      <c r="B52" s="18" t="s">
        <v>105</v>
      </c>
      <c r="C52" s="18" t="s">
        <v>39</v>
      </c>
      <c r="D52" s="41">
        <v>2.8828200000000002</v>
      </c>
      <c r="E52" s="19">
        <v>0</v>
      </c>
      <c r="F52" s="19">
        <v>0</v>
      </c>
      <c r="G52" s="19">
        <v>0</v>
      </c>
      <c r="H52" s="19">
        <f t="shared" si="0"/>
        <v>2.8828200000000002</v>
      </c>
      <c r="I52" s="36">
        <f t="shared" si="1"/>
        <v>0</v>
      </c>
      <c r="J52" s="36">
        <f t="shared" si="2"/>
        <v>0</v>
      </c>
      <c r="K52" s="36">
        <f t="shared" si="3"/>
        <v>0</v>
      </c>
      <c r="L52" s="36">
        <f t="shared" si="4"/>
        <v>100</v>
      </c>
      <c r="M52" s="19">
        <v>0</v>
      </c>
      <c r="N52" s="19">
        <v>0</v>
      </c>
      <c r="O52" s="35">
        <f t="shared" si="5"/>
        <v>0</v>
      </c>
      <c r="P52" s="19">
        <v>0.21995200000000001</v>
      </c>
      <c r="Q52" s="35">
        <f t="shared" si="6"/>
        <v>0.21995200000000001</v>
      </c>
      <c r="R52" s="38">
        <f t="shared" si="7"/>
        <v>0</v>
      </c>
      <c r="S52" s="38">
        <f t="shared" si="8"/>
        <v>0</v>
      </c>
      <c r="T52" s="38">
        <f t="shared" si="9"/>
        <v>0</v>
      </c>
      <c r="U52" s="38">
        <f t="shared" si="10"/>
        <v>7.6297514239529356</v>
      </c>
      <c r="V52" s="38">
        <f t="shared" si="11"/>
        <v>7.6297514239529356</v>
      </c>
      <c r="X52" s="30">
        <f t="shared" si="12"/>
        <v>100</v>
      </c>
      <c r="Y52" s="39">
        <f t="shared" si="13"/>
        <v>7.6297514239529356</v>
      </c>
    </row>
    <row r="53" spans="1:25" ht="15" x14ac:dyDescent="0.25">
      <c r="A53" s="18" t="s">
        <v>235</v>
      </c>
      <c r="B53" s="18" t="s">
        <v>107</v>
      </c>
      <c r="C53" s="18" t="s">
        <v>28</v>
      </c>
      <c r="D53" s="19">
        <v>7.8325899999999997</v>
      </c>
      <c r="E53" s="19">
        <v>0</v>
      </c>
      <c r="F53" s="19">
        <v>0</v>
      </c>
      <c r="G53" s="19">
        <v>0</v>
      </c>
      <c r="H53" s="19">
        <f t="shared" si="0"/>
        <v>7.8325899999999997</v>
      </c>
      <c r="I53" s="36">
        <f t="shared" si="1"/>
        <v>0</v>
      </c>
      <c r="J53" s="36">
        <f t="shared" si="2"/>
        <v>0</v>
      </c>
      <c r="K53" s="36">
        <f t="shared" si="3"/>
        <v>0</v>
      </c>
      <c r="L53" s="36">
        <f t="shared" si="4"/>
        <v>100</v>
      </c>
      <c r="M53" s="19">
        <v>1.200234325E-2</v>
      </c>
      <c r="N53" s="19">
        <v>1.52403174145E-2</v>
      </c>
      <c r="O53" s="35">
        <f t="shared" si="5"/>
        <v>2.7242660664499999E-2</v>
      </c>
      <c r="P53" s="19">
        <v>5.6016799999999999E-2</v>
      </c>
      <c r="Q53" s="35">
        <f t="shared" si="6"/>
        <v>8.325946066449999E-2</v>
      </c>
      <c r="R53" s="38">
        <f t="shared" si="7"/>
        <v>0.15323594430450208</v>
      </c>
      <c r="S53" s="38">
        <f t="shared" si="8"/>
        <v>0.19457570758203865</v>
      </c>
      <c r="T53" s="38">
        <f t="shared" si="9"/>
        <v>0.34781165188654073</v>
      </c>
      <c r="U53" s="38">
        <f t="shared" si="10"/>
        <v>0.7151759507391553</v>
      </c>
      <c r="V53" s="38">
        <f t="shared" si="11"/>
        <v>1.0629876026256959</v>
      </c>
      <c r="X53" s="30">
        <f t="shared" si="12"/>
        <v>100</v>
      </c>
      <c r="Y53" s="39">
        <f t="shared" si="13"/>
        <v>1.0629876026256961</v>
      </c>
    </row>
    <row r="54" spans="1:25" ht="15" x14ac:dyDescent="0.25">
      <c r="A54" s="18" t="s">
        <v>236</v>
      </c>
      <c r="B54" s="18" t="s">
        <v>108</v>
      </c>
      <c r="C54" s="18" t="s">
        <v>28</v>
      </c>
      <c r="D54" s="19">
        <v>1.7939499999999999</v>
      </c>
      <c r="E54" s="19">
        <v>0</v>
      </c>
      <c r="F54" s="19">
        <v>0</v>
      </c>
      <c r="G54" s="19">
        <v>0</v>
      </c>
      <c r="H54" s="19">
        <f t="shared" si="0"/>
        <v>1.7939499999999999</v>
      </c>
      <c r="I54" s="36">
        <f t="shared" si="1"/>
        <v>0</v>
      </c>
      <c r="J54" s="36">
        <f t="shared" si="2"/>
        <v>0</v>
      </c>
      <c r="K54" s="36">
        <f t="shared" si="3"/>
        <v>0</v>
      </c>
      <c r="L54" s="36">
        <f t="shared" si="4"/>
        <v>100</v>
      </c>
      <c r="M54" s="19">
        <v>0</v>
      </c>
      <c r="N54" s="19">
        <v>0</v>
      </c>
      <c r="O54" s="35">
        <f t="shared" si="5"/>
        <v>0</v>
      </c>
      <c r="P54" s="19">
        <v>0</v>
      </c>
      <c r="Q54" s="35">
        <f t="shared" si="6"/>
        <v>0</v>
      </c>
      <c r="R54" s="38">
        <f t="shared" si="7"/>
        <v>0</v>
      </c>
      <c r="S54" s="38">
        <f t="shared" si="8"/>
        <v>0</v>
      </c>
      <c r="T54" s="38">
        <f t="shared" si="9"/>
        <v>0</v>
      </c>
      <c r="U54" s="38">
        <f t="shared" si="10"/>
        <v>0</v>
      </c>
      <c r="V54" s="38">
        <f t="shared" si="11"/>
        <v>0</v>
      </c>
      <c r="X54" s="30">
        <f t="shared" si="12"/>
        <v>100</v>
      </c>
      <c r="Y54" s="39">
        <f t="shared" si="13"/>
        <v>0</v>
      </c>
    </row>
    <row r="55" spans="1:25" ht="15" x14ac:dyDescent="0.25">
      <c r="A55" s="18" t="s">
        <v>237</v>
      </c>
      <c r="B55" s="18" t="s">
        <v>109</v>
      </c>
      <c r="C55" s="18" t="s">
        <v>28</v>
      </c>
      <c r="D55" s="19">
        <v>1.9790399999999999</v>
      </c>
      <c r="E55" s="19">
        <v>0</v>
      </c>
      <c r="F55" s="19">
        <v>0</v>
      </c>
      <c r="G55" s="19">
        <v>0</v>
      </c>
      <c r="H55" s="19">
        <f t="shared" si="0"/>
        <v>1.9790399999999999</v>
      </c>
      <c r="I55" s="36">
        <f t="shared" si="1"/>
        <v>0</v>
      </c>
      <c r="J55" s="36">
        <f t="shared" si="2"/>
        <v>0</v>
      </c>
      <c r="K55" s="36">
        <f t="shared" si="3"/>
        <v>0</v>
      </c>
      <c r="L55" s="36">
        <f t="shared" si="4"/>
        <v>100</v>
      </c>
      <c r="M55" s="19">
        <v>1.6473096279799999E-2</v>
      </c>
      <c r="N55" s="19">
        <v>7.8199799999599997E-3</v>
      </c>
      <c r="O55" s="35">
        <f t="shared" si="5"/>
        <v>2.4293076279759997E-2</v>
      </c>
      <c r="P55" s="19">
        <v>0.14091200000000001</v>
      </c>
      <c r="Q55" s="35">
        <f t="shared" si="6"/>
        <v>0.16520507627976</v>
      </c>
      <c r="R55" s="38">
        <f t="shared" si="7"/>
        <v>0.83237813686433815</v>
      </c>
      <c r="S55" s="38">
        <f t="shared" si="8"/>
        <v>0.39514006790969358</v>
      </c>
      <c r="T55" s="38">
        <f t="shared" si="9"/>
        <v>1.2275182047740318</v>
      </c>
      <c r="U55" s="38">
        <f t="shared" si="10"/>
        <v>7.1202199046002113</v>
      </c>
      <c r="V55" s="38">
        <f t="shared" si="11"/>
        <v>8.3477381093742427</v>
      </c>
      <c r="X55" s="30">
        <f t="shared" si="12"/>
        <v>100</v>
      </c>
      <c r="Y55" s="39">
        <f t="shared" si="13"/>
        <v>8.3477381093742427</v>
      </c>
    </row>
    <row r="56" spans="1:25" ht="15" x14ac:dyDescent="0.25">
      <c r="A56" s="18" t="s">
        <v>238</v>
      </c>
      <c r="B56" s="18" t="s">
        <v>110</v>
      </c>
      <c r="C56" s="18" t="s">
        <v>28</v>
      </c>
      <c r="D56" s="19">
        <v>0.12302</v>
      </c>
      <c r="E56" s="19">
        <v>9.7978905372000003E-4</v>
      </c>
      <c r="F56" s="19">
        <v>4.3642938308700002E-2</v>
      </c>
      <c r="G56" s="19">
        <v>7.7242137141400005E-2</v>
      </c>
      <c r="H56" s="19">
        <f>D56-E56-F56-G56</f>
        <v>1.1551354961800014E-3</v>
      </c>
      <c r="I56" s="36">
        <f t="shared" si="1"/>
        <v>0.79644696286782635</v>
      </c>
      <c r="J56" s="36">
        <f t="shared" si="2"/>
        <v>35.476295162331326</v>
      </c>
      <c r="K56" s="36">
        <f t="shared" si="3"/>
        <v>62.788276005039833</v>
      </c>
      <c r="L56" s="36">
        <f>H56/D56*100</f>
        <v>0.93898186976101561</v>
      </c>
      <c r="M56" s="19">
        <v>0</v>
      </c>
      <c r="N56" s="19">
        <v>0</v>
      </c>
      <c r="O56" s="35">
        <f t="shared" si="5"/>
        <v>0</v>
      </c>
      <c r="P56" s="19">
        <v>0</v>
      </c>
      <c r="Q56" s="35">
        <f t="shared" si="6"/>
        <v>0</v>
      </c>
      <c r="R56" s="38">
        <f t="shared" si="7"/>
        <v>0</v>
      </c>
      <c r="S56" s="38">
        <f t="shared" si="8"/>
        <v>0</v>
      </c>
      <c r="T56" s="38">
        <f t="shared" si="9"/>
        <v>0</v>
      </c>
      <c r="U56" s="38">
        <f t="shared" si="10"/>
        <v>0</v>
      </c>
      <c r="V56" s="38">
        <f t="shared" si="11"/>
        <v>0</v>
      </c>
      <c r="X56" s="30">
        <f t="shared" si="12"/>
        <v>100</v>
      </c>
      <c r="Y56" s="39">
        <f t="shared" si="13"/>
        <v>0</v>
      </c>
    </row>
    <row r="57" spans="1:25" ht="15" x14ac:dyDescent="0.25">
      <c r="A57" s="18" t="s">
        <v>239</v>
      </c>
      <c r="B57" s="18" t="s">
        <v>111</v>
      </c>
      <c r="C57" s="18" t="s">
        <v>28</v>
      </c>
      <c r="D57" s="19">
        <v>1.43387</v>
      </c>
      <c r="E57" s="19">
        <v>0</v>
      </c>
      <c r="F57" s="19">
        <v>0</v>
      </c>
      <c r="G57" s="19">
        <v>0</v>
      </c>
      <c r="H57" s="19">
        <f t="shared" si="0"/>
        <v>1.43387</v>
      </c>
      <c r="I57" s="36">
        <f t="shared" si="1"/>
        <v>0</v>
      </c>
      <c r="J57" s="36">
        <f t="shared" si="2"/>
        <v>0</v>
      </c>
      <c r="K57" s="36">
        <f t="shared" si="3"/>
        <v>0</v>
      </c>
      <c r="L57" s="36">
        <f t="shared" si="4"/>
        <v>100</v>
      </c>
      <c r="M57" s="19">
        <v>1.6079763254300002E-2</v>
      </c>
      <c r="N57" s="19">
        <v>4.7748908965000003E-2</v>
      </c>
      <c r="O57" s="35">
        <f t="shared" si="5"/>
        <v>6.3828672219299998E-2</v>
      </c>
      <c r="P57" s="19">
        <v>0.10619000000000001</v>
      </c>
      <c r="Q57" s="35">
        <f t="shared" si="6"/>
        <v>0.1700186722193</v>
      </c>
      <c r="R57" s="38">
        <f t="shared" si="7"/>
        <v>1.1214240659404271</v>
      </c>
      <c r="S57" s="38">
        <f t="shared" si="8"/>
        <v>3.330072389058981</v>
      </c>
      <c r="T57" s="38">
        <f t="shared" si="9"/>
        <v>4.4514964549994067</v>
      </c>
      <c r="U57" s="38">
        <f t="shared" si="10"/>
        <v>7.4058317699652001</v>
      </c>
      <c r="V57" s="38">
        <f t="shared" si="11"/>
        <v>11.857328224964608</v>
      </c>
      <c r="X57" s="30">
        <f t="shared" si="12"/>
        <v>100</v>
      </c>
      <c r="Y57" s="39">
        <f t="shared" si="13"/>
        <v>11.857328224964608</v>
      </c>
    </row>
    <row r="58" spans="1:25" ht="15" x14ac:dyDescent="0.25">
      <c r="A58" s="18" t="s">
        <v>240</v>
      </c>
      <c r="B58" s="18" t="s">
        <v>112</v>
      </c>
      <c r="C58" s="18" t="s">
        <v>28</v>
      </c>
      <c r="D58" s="19">
        <v>3.6179199999999998</v>
      </c>
      <c r="E58" s="19">
        <v>0</v>
      </c>
      <c r="F58" s="19">
        <v>0.41571420803199999</v>
      </c>
      <c r="G58" s="19">
        <v>0.66956583012899995</v>
      </c>
      <c r="H58" s="19">
        <f t="shared" si="0"/>
        <v>2.5326399618390001</v>
      </c>
      <c r="I58" s="36">
        <f t="shared" si="1"/>
        <v>0</v>
      </c>
      <c r="J58" s="36">
        <f t="shared" si="2"/>
        <v>11.490420131788431</v>
      </c>
      <c r="K58" s="36">
        <f t="shared" si="3"/>
        <v>18.506927464648196</v>
      </c>
      <c r="L58" s="36">
        <f t="shared" si="4"/>
        <v>70.002652403563388</v>
      </c>
      <c r="M58" s="19">
        <v>5.4754560000000001E-2</v>
      </c>
      <c r="N58" s="19">
        <v>4.5197535788200002E-2</v>
      </c>
      <c r="O58" s="35">
        <f t="shared" si="5"/>
        <v>9.9952095788199996E-2</v>
      </c>
      <c r="P58" s="19">
        <v>0.25869799999999998</v>
      </c>
      <c r="Q58" s="35">
        <f t="shared" si="6"/>
        <v>0.35865009578819995</v>
      </c>
      <c r="R58" s="38">
        <f t="shared" si="7"/>
        <v>1.5134264992039625</v>
      </c>
      <c r="S58" s="38">
        <f t="shared" si="8"/>
        <v>1.2492685241298869</v>
      </c>
      <c r="T58" s="38">
        <f t="shared" si="9"/>
        <v>2.762695023333849</v>
      </c>
      <c r="U58" s="38">
        <f t="shared" si="10"/>
        <v>7.1504621439943392</v>
      </c>
      <c r="V58" s="38">
        <f t="shared" si="11"/>
        <v>9.9131571673281869</v>
      </c>
      <c r="X58" s="30">
        <f t="shared" si="12"/>
        <v>100.00000000000001</v>
      </c>
      <c r="Y58" s="39">
        <f t="shared" si="13"/>
        <v>9.9131571673281886</v>
      </c>
    </row>
    <row r="59" spans="1:25" ht="15" x14ac:dyDescent="0.25">
      <c r="A59" s="18" t="s">
        <v>241</v>
      </c>
      <c r="B59" s="18" t="s">
        <v>113</v>
      </c>
      <c r="C59" s="18" t="s">
        <v>28</v>
      </c>
      <c r="D59" s="19">
        <v>2.0738300000000001</v>
      </c>
      <c r="E59" s="19">
        <v>0</v>
      </c>
      <c r="F59" s="19">
        <v>0</v>
      </c>
      <c r="G59" s="19">
        <v>0</v>
      </c>
      <c r="H59" s="19">
        <f t="shared" si="0"/>
        <v>2.0738300000000001</v>
      </c>
      <c r="I59" s="36">
        <f t="shared" si="1"/>
        <v>0</v>
      </c>
      <c r="J59" s="36">
        <f t="shared" si="2"/>
        <v>0</v>
      </c>
      <c r="K59" s="36">
        <f t="shared" si="3"/>
        <v>0</v>
      </c>
      <c r="L59" s="36">
        <f t="shared" si="4"/>
        <v>100</v>
      </c>
      <c r="M59" s="19">
        <v>1.6E-2</v>
      </c>
      <c r="N59" s="19">
        <v>6.0000000000000001E-3</v>
      </c>
      <c r="O59" s="35">
        <f t="shared" si="5"/>
        <v>2.1999999999999999E-2</v>
      </c>
      <c r="P59" s="19">
        <v>2.6800000000000001E-2</v>
      </c>
      <c r="Q59" s="35">
        <f t="shared" si="6"/>
        <v>4.8799999999999996E-2</v>
      </c>
      <c r="R59" s="38">
        <f t="shared" si="7"/>
        <v>0.77151936272500643</v>
      </c>
      <c r="S59" s="38">
        <f t="shared" si="8"/>
        <v>0.2893197610218774</v>
      </c>
      <c r="T59" s="38">
        <f t="shared" si="9"/>
        <v>1.0608391237468837</v>
      </c>
      <c r="U59" s="38">
        <f t="shared" si="10"/>
        <v>1.2922949325643858</v>
      </c>
      <c r="V59" s="38">
        <f t="shared" si="11"/>
        <v>2.3531340563112693</v>
      </c>
      <c r="X59" s="30">
        <f t="shared" si="12"/>
        <v>100</v>
      </c>
      <c r="Y59" s="39">
        <f t="shared" si="13"/>
        <v>2.3531340563112697</v>
      </c>
    </row>
    <row r="60" spans="1:25" ht="15" x14ac:dyDescent="0.25">
      <c r="A60" s="18" t="s">
        <v>242</v>
      </c>
      <c r="B60" s="18" t="s">
        <v>114</v>
      </c>
      <c r="C60" s="18" t="s">
        <v>28</v>
      </c>
      <c r="D60" s="19">
        <v>3.3280799999999999</v>
      </c>
      <c r="E60" s="19">
        <v>0</v>
      </c>
      <c r="F60" s="19">
        <v>0</v>
      </c>
      <c r="G60" s="19">
        <v>0</v>
      </c>
      <c r="H60" s="19">
        <f t="shared" si="0"/>
        <v>3.3280799999999999</v>
      </c>
      <c r="I60" s="36">
        <f t="shared" si="1"/>
        <v>0</v>
      </c>
      <c r="J60" s="36">
        <f t="shared" si="2"/>
        <v>0</v>
      </c>
      <c r="K60" s="36">
        <f t="shared" si="3"/>
        <v>0</v>
      </c>
      <c r="L60" s="36">
        <f t="shared" si="4"/>
        <v>100</v>
      </c>
      <c r="M60" s="19">
        <v>0</v>
      </c>
      <c r="N60" s="19">
        <v>0</v>
      </c>
      <c r="O60" s="35">
        <f t="shared" si="5"/>
        <v>0</v>
      </c>
      <c r="P60" s="19">
        <v>0</v>
      </c>
      <c r="Q60" s="35">
        <f t="shared" si="6"/>
        <v>0</v>
      </c>
      <c r="R60" s="38">
        <f t="shared" si="7"/>
        <v>0</v>
      </c>
      <c r="S60" s="38">
        <f t="shared" si="8"/>
        <v>0</v>
      </c>
      <c r="T60" s="38">
        <f t="shared" si="9"/>
        <v>0</v>
      </c>
      <c r="U60" s="38">
        <f t="shared" si="10"/>
        <v>0</v>
      </c>
      <c r="V60" s="38">
        <f t="shared" si="11"/>
        <v>0</v>
      </c>
      <c r="X60" s="30">
        <f t="shared" si="12"/>
        <v>100</v>
      </c>
      <c r="Y60" s="39">
        <f t="shared" si="13"/>
        <v>0</v>
      </c>
    </row>
    <row r="61" spans="1:25" ht="15" x14ac:dyDescent="0.25">
      <c r="A61" s="18" t="s">
        <v>243</v>
      </c>
      <c r="B61" s="18" t="s">
        <v>115</v>
      </c>
      <c r="C61" s="18" t="s">
        <v>28</v>
      </c>
      <c r="D61" s="19">
        <v>4.0816600000000003</v>
      </c>
      <c r="E61" s="19">
        <v>0</v>
      </c>
      <c r="F61" s="19">
        <v>0</v>
      </c>
      <c r="G61" s="19">
        <v>0</v>
      </c>
      <c r="H61" s="19">
        <f t="shared" si="0"/>
        <v>4.0816600000000003</v>
      </c>
      <c r="I61" s="36">
        <f t="shared" si="1"/>
        <v>0</v>
      </c>
      <c r="J61" s="36">
        <f t="shared" si="2"/>
        <v>0</v>
      </c>
      <c r="K61" s="36">
        <f t="shared" si="3"/>
        <v>0</v>
      </c>
      <c r="L61" s="36">
        <f t="shared" si="4"/>
        <v>100</v>
      </c>
      <c r="M61" s="19">
        <v>0</v>
      </c>
      <c r="N61" s="19">
        <v>0</v>
      </c>
      <c r="O61" s="35">
        <f t="shared" si="5"/>
        <v>0</v>
      </c>
      <c r="P61" s="19">
        <v>2.5914800000000002E-3</v>
      </c>
      <c r="Q61" s="35">
        <f t="shared" si="6"/>
        <v>2.5914800000000002E-3</v>
      </c>
      <c r="R61" s="38">
        <f t="shared" si="7"/>
        <v>0</v>
      </c>
      <c r="S61" s="38">
        <f t="shared" si="8"/>
        <v>0</v>
      </c>
      <c r="T61" s="38">
        <f t="shared" si="9"/>
        <v>0</v>
      </c>
      <c r="U61" s="38">
        <f t="shared" si="10"/>
        <v>6.3490834611408115E-2</v>
      </c>
      <c r="V61" s="38">
        <f t="shared" si="11"/>
        <v>6.3490834611408115E-2</v>
      </c>
      <c r="X61" s="30">
        <f t="shared" si="12"/>
        <v>100</v>
      </c>
      <c r="Y61" s="39">
        <f t="shared" si="13"/>
        <v>6.3490834611408115E-2</v>
      </c>
    </row>
    <row r="62" spans="1:25" ht="15" x14ac:dyDescent="0.25">
      <c r="A62" s="18" t="s">
        <v>244</v>
      </c>
      <c r="B62" s="18" t="s">
        <v>116</v>
      </c>
      <c r="C62" s="18" t="s">
        <v>28</v>
      </c>
      <c r="D62" s="19">
        <v>3.2892000000000001</v>
      </c>
      <c r="E62" s="19">
        <v>0</v>
      </c>
      <c r="F62" s="19">
        <v>0</v>
      </c>
      <c r="G62" s="19">
        <v>0</v>
      </c>
      <c r="H62" s="19">
        <f t="shared" si="0"/>
        <v>3.2892000000000001</v>
      </c>
      <c r="I62" s="36">
        <f t="shared" si="1"/>
        <v>0</v>
      </c>
      <c r="J62" s="36">
        <f t="shared" si="2"/>
        <v>0</v>
      </c>
      <c r="K62" s="36">
        <f t="shared" si="3"/>
        <v>0</v>
      </c>
      <c r="L62" s="36">
        <f t="shared" si="4"/>
        <v>100</v>
      </c>
      <c r="M62" s="19">
        <v>0</v>
      </c>
      <c r="N62" s="19">
        <v>0</v>
      </c>
      <c r="O62" s="35">
        <f t="shared" si="5"/>
        <v>0</v>
      </c>
      <c r="P62" s="19">
        <v>0</v>
      </c>
      <c r="Q62" s="35">
        <f t="shared" si="6"/>
        <v>0</v>
      </c>
      <c r="R62" s="38">
        <f t="shared" si="7"/>
        <v>0</v>
      </c>
      <c r="S62" s="38">
        <f t="shared" si="8"/>
        <v>0</v>
      </c>
      <c r="T62" s="38">
        <f t="shared" si="9"/>
        <v>0</v>
      </c>
      <c r="U62" s="38">
        <f t="shared" si="10"/>
        <v>0</v>
      </c>
      <c r="V62" s="38">
        <f t="shared" si="11"/>
        <v>0</v>
      </c>
      <c r="X62" s="30">
        <f t="shared" si="12"/>
        <v>100</v>
      </c>
      <c r="Y62" s="39">
        <f t="shared" si="13"/>
        <v>0</v>
      </c>
    </row>
    <row r="63" spans="1:25" ht="15" x14ac:dyDescent="0.25">
      <c r="A63" s="42" t="s">
        <v>245</v>
      </c>
      <c r="B63" s="18" t="s">
        <v>148</v>
      </c>
      <c r="C63" s="43" t="s">
        <v>28</v>
      </c>
      <c r="D63" s="19">
        <v>70.159700000000001</v>
      </c>
      <c r="E63" s="19">
        <v>0</v>
      </c>
      <c r="F63" s="19">
        <v>0</v>
      </c>
      <c r="G63" s="19">
        <v>0</v>
      </c>
      <c r="H63" s="19">
        <f t="shared" si="0"/>
        <v>70.159700000000001</v>
      </c>
      <c r="I63" s="36">
        <f t="shared" si="1"/>
        <v>0</v>
      </c>
      <c r="J63" s="36">
        <f t="shared" si="2"/>
        <v>0</v>
      </c>
      <c r="K63" s="36">
        <f t="shared" si="3"/>
        <v>0</v>
      </c>
      <c r="L63" s="36">
        <f t="shared" si="4"/>
        <v>100</v>
      </c>
      <c r="M63" s="19">
        <v>1.1933745332000001</v>
      </c>
      <c r="N63" s="19">
        <v>0.49323735313400002</v>
      </c>
      <c r="O63" s="35">
        <f t="shared" si="5"/>
        <v>1.6866118863340001</v>
      </c>
      <c r="P63" s="19">
        <v>3.1401300000000001</v>
      </c>
      <c r="Q63" s="35">
        <f t="shared" si="6"/>
        <v>4.8267418863340001</v>
      </c>
      <c r="R63" s="38">
        <f t="shared" si="7"/>
        <v>1.700940188170702</v>
      </c>
      <c r="S63" s="38">
        <f t="shared" si="8"/>
        <v>0.70302089822790004</v>
      </c>
      <c r="T63" s="38">
        <f t="shared" si="9"/>
        <v>2.4039610863986023</v>
      </c>
      <c r="U63" s="38">
        <f t="shared" si="10"/>
        <v>4.4756890351583607</v>
      </c>
      <c r="V63" s="38">
        <f t="shared" si="11"/>
        <v>6.8796501215569625</v>
      </c>
      <c r="X63" s="30">
        <f t="shared" si="12"/>
        <v>100</v>
      </c>
      <c r="Y63" s="39">
        <f t="shared" si="13"/>
        <v>6.8796501215569625</v>
      </c>
    </row>
    <row r="64" spans="1:25" ht="15" x14ac:dyDescent="0.25">
      <c r="A64" s="42" t="s">
        <v>246</v>
      </c>
      <c r="B64" s="18" t="s">
        <v>117</v>
      </c>
      <c r="C64" s="44" t="s">
        <v>39</v>
      </c>
      <c r="D64" s="19">
        <v>87.137</v>
      </c>
      <c r="E64" s="19">
        <v>0</v>
      </c>
      <c r="F64" s="19">
        <v>0</v>
      </c>
      <c r="G64" s="19">
        <v>0</v>
      </c>
      <c r="H64" s="19">
        <f t="shared" si="0"/>
        <v>87.137</v>
      </c>
      <c r="I64" s="36">
        <f t="shared" si="1"/>
        <v>0</v>
      </c>
      <c r="J64" s="36">
        <f t="shared" si="2"/>
        <v>0</v>
      </c>
      <c r="K64" s="36">
        <f t="shared" si="3"/>
        <v>0</v>
      </c>
      <c r="L64" s="36">
        <f t="shared" si="4"/>
        <v>100</v>
      </c>
      <c r="M64" s="19">
        <v>0.83843882243800005</v>
      </c>
      <c r="N64" s="19">
        <v>1.1605574116799999</v>
      </c>
      <c r="O64" s="35">
        <f t="shared" si="5"/>
        <v>1.9989962341180001</v>
      </c>
      <c r="P64" s="19">
        <v>5.8114699999999999</v>
      </c>
      <c r="Q64" s="35">
        <f t="shared" si="6"/>
        <v>7.8104662341179996</v>
      </c>
      <c r="R64" s="38">
        <f t="shared" si="7"/>
        <v>0.9622075839631844</v>
      </c>
      <c r="S64" s="38">
        <f t="shared" si="8"/>
        <v>1.3318767133135176</v>
      </c>
      <c r="T64" s="38">
        <f t="shared" si="9"/>
        <v>2.2940842972767022</v>
      </c>
      <c r="U64" s="38">
        <f t="shared" si="10"/>
        <v>6.6693482676704496</v>
      </c>
      <c r="V64" s="38">
        <f t="shared" si="11"/>
        <v>8.9634325649471513</v>
      </c>
      <c r="X64" s="30">
        <f t="shared" si="12"/>
        <v>100</v>
      </c>
      <c r="Y64" s="39">
        <f t="shared" si="13"/>
        <v>8.9634325649471513</v>
      </c>
    </row>
    <row r="65" spans="1:25" ht="15" x14ac:dyDescent="0.25">
      <c r="A65" s="42" t="s">
        <v>247</v>
      </c>
      <c r="B65" s="18" t="s">
        <v>118</v>
      </c>
      <c r="C65" s="44" t="s">
        <v>39</v>
      </c>
      <c r="D65" s="19">
        <v>59.483899999999998</v>
      </c>
      <c r="E65" s="19">
        <v>0</v>
      </c>
      <c r="F65" s="19">
        <v>0</v>
      </c>
      <c r="G65" s="19">
        <v>0</v>
      </c>
      <c r="H65" s="19">
        <f t="shared" si="0"/>
        <v>59.483899999999998</v>
      </c>
      <c r="I65" s="36">
        <f t="shared" si="1"/>
        <v>0</v>
      </c>
      <c r="J65" s="36">
        <f t="shared" si="2"/>
        <v>0</v>
      </c>
      <c r="K65" s="36">
        <f t="shared" si="3"/>
        <v>0</v>
      </c>
      <c r="L65" s="36">
        <f t="shared" si="4"/>
        <v>100</v>
      </c>
      <c r="M65" s="19">
        <v>0</v>
      </c>
      <c r="N65" s="19">
        <v>0</v>
      </c>
      <c r="O65" s="35">
        <f t="shared" si="5"/>
        <v>0</v>
      </c>
      <c r="P65" s="19">
        <v>0</v>
      </c>
      <c r="Q65" s="35">
        <f t="shared" si="6"/>
        <v>0</v>
      </c>
      <c r="R65" s="38">
        <f t="shared" si="7"/>
        <v>0</v>
      </c>
      <c r="S65" s="38">
        <f t="shared" si="8"/>
        <v>0</v>
      </c>
      <c r="T65" s="38">
        <f t="shared" si="9"/>
        <v>0</v>
      </c>
      <c r="U65" s="38">
        <f t="shared" si="10"/>
        <v>0</v>
      </c>
      <c r="V65" s="38">
        <f t="shared" si="11"/>
        <v>0</v>
      </c>
      <c r="X65" s="30">
        <f t="shared" si="12"/>
        <v>100</v>
      </c>
      <c r="Y65" s="39">
        <f t="shared" si="13"/>
        <v>0</v>
      </c>
    </row>
    <row r="66" spans="1:25" ht="15" x14ac:dyDescent="0.25">
      <c r="A66" s="42" t="s">
        <v>248</v>
      </c>
      <c r="B66" s="18" t="s">
        <v>119</v>
      </c>
      <c r="C66" s="44" t="s">
        <v>39</v>
      </c>
      <c r="D66" s="19">
        <v>20.441400000000002</v>
      </c>
      <c r="E66" s="19">
        <v>0</v>
      </c>
      <c r="F66" s="19">
        <v>0</v>
      </c>
      <c r="G66" s="19">
        <v>0</v>
      </c>
      <c r="H66" s="19">
        <f t="shared" si="0"/>
        <v>20.441400000000002</v>
      </c>
      <c r="I66" s="36">
        <f t="shared" si="1"/>
        <v>0</v>
      </c>
      <c r="J66" s="36">
        <f t="shared" si="2"/>
        <v>0</v>
      </c>
      <c r="K66" s="36">
        <f t="shared" si="3"/>
        <v>0</v>
      </c>
      <c r="L66" s="36">
        <f t="shared" si="4"/>
        <v>100</v>
      </c>
      <c r="M66" s="19">
        <v>0</v>
      </c>
      <c r="N66" s="19">
        <v>2.0799999999999999E-2</v>
      </c>
      <c r="O66" s="35">
        <f t="shared" si="5"/>
        <v>2.0799999999999999E-2</v>
      </c>
      <c r="P66" s="19">
        <v>3.4799999999999998E-2</v>
      </c>
      <c r="Q66" s="35">
        <f t="shared" si="6"/>
        <v>5.5599999999999997E-2</v>
      </c>
      <c r="R66" s="38">
        <f t="shared" si="7"/>
        <v>0</v>
      </c>
      <c r="S66" s="38">
        <f t="shared" si="8"/>
        <v>0.10175428297474731</v>
      </c>
      <c r="T66" s="38">
        <f t="shared" si="9"/>
        <v>0.10175428297474731</v>
      </c>
      <c r="U66" s="38">
        <f t="shared" si="10"/>
        <v>0.17024274266928877</v>
      </c>
      <c r="V66" s="38">
        <f t="shared" si="11"/>
        <v>0.27199702564403605</v>
      </c>
      <c r="X66" s="30">
        <f t="shared" si="12"/>
        <v>100</v>
      </c>
      <c r="Y66" s="39">
        <f t="shared" si="13"/>
        <v>0.27199702564403605</v>
      </c>
    </row>
    <row r="67" spans="1:25" ht="15" x14ac:dyDescent="0.25">
      <c r="A67" s="42" t="s">
        <v>249</v>
      </c>
      <c r="B67" s="18" t="s">
        <v>120</v>
      </c>
      <c r="C67" s="44" t="s">
        <v>39</v>
      </c>
      <c r="D67" s="19">
        <v>31.690999999999999</v>
      </c>
      <c r="E67" s="19">
        <v>0</v>
      </c>
      <c r="F67" s="19">
        <v>0</v>
      </c>
      <c r="G67" s="19">
        <v>0</v>
      </c>
      <c r="H67" s="19">
        <f t="shared" ref="H67:H94" si="14">D67-E67-F67-G67</f>
        <v>31.690999999999999</v>
      </c>
      <c r="I67" s="36">
        <f t="shared" ref="I67:I94" si="15">E67/D67*100</f>
        <v>0</v>
      </c>
      <c r="J67" s="36">
        <f t="shared" ref="J67:J94" si="16">F67/D67*100</f>
        <v>0</v>
      </c>
      <c r="K67" s="36">
        <f t="shared" ref="K67:K94" si="17">G67/D67*100</f>
        <v>0</v>
      </c>
      <c r="L67" s="36">
        <f t="shared" ref="L67:L94" si="18">H67/D67*100</f>
        <v>100</v>
      </c>
      <c r="M67" s="19">
        <v>4.4400000000000002E-2</v>
      </c>
      <c r="N67" s="19">
        <v>0.1052</v>
      </c>
      <c r="O67" s="35">
        <f t="shared" ref="O67:O94" si="19">M67+N67</f>
        <v>0.14960000000000001</v>
      </c>
      <c r="P67" s="19">
        <v>0.24307500000000001</v>
      </c>
      <c r="Q67" s="35">
        <f t="shared" ref="Q67:Q94" si="20">O67+P67</f>
        <v>0.392675</v>
      </c>
      <c r="R67" s="38">
        <f t="shared" ref="R67:R94" si="21">M67/D67*100</f>
        <v>0.14010286832223662</v>
      </c>
      <c r="S67" s="38">
        <f t="shared" ref="S67:S94" si="22">N67/D67*100</f>
        <v>0.33195544476349753</v>
      </c>
      <c r="T67" s="38">
        <f t="shared" ref="T67:T94" si="23">O67/D67*100</f>
        <v>0.4720583130857342</v>
      </c>
      <c r="U67" s="38">
        <f t="shared" ref="U67:U94" si="24">P67/D67*100</f>
        <v>0.76701587201413657</v>
      </c>
      <c r="V67" s="38">
        <f t="shared" ref="V67:V94" si="25">Q67/D67*100</f>
        <v>1.2390741850998706</v>
      </c>
      <c r="X67" s="30">
        <f t="shared" ref="X67:X94" si="26">SUM(I67:L67)</f>
        <v>100</v>
      </c>
      <c r="Y67" s="39">
        <f t="shared" ref="Y67:Y94" si="27">SUM(R67:S67,U67)</f>
        <v>1.2390741850998708</v>
      </c>
    </row>
    <row r="68" spans="1:25" ht="15" x14ac:dyDescent="0.25">
      <c r="A68" s="42" t="s">
        <v>250</v>
      </c>
      <c r="B68" s="18" t="s">
        <v>121</v>
      </c>
      <c r="C68" s="44" t="s">
        <v>28</v>
      </c>
      <c r="D68" s="19">
        <v>21.938199999999998</v>
      </c>
      <c r="E68" s="19">
        <v>0</v>
      </c>
      <c r="F68" s="19">
        <v>0</v>
      </c>
      <c r="G68" s="19">
        <v>0</v>
      </c>
      <c r="H68" s="19">
        <f t="shared" si="14"/>
        <v>21.938199999999998</v>
      </c>
      <c r="I68" s="36">
        <f t="shared" si="15"/>
        <v>0</v>
      </c>
      <c r="J68" s="36">
        <f t="shared" si="16"/>
        <v>0</v>
      </c>
      <c r="K68" s="36">
        <f t="shared" si="17"/>
        <v>0</v>
      </c>
      <c r="L68" s="36">
        <f t="shared" si="18"/>
        <v>100</v>
      </c>
      <c r="M68" s="19">
        <v>1.3825569639699999</v>
      </c>
      <c r="N68" s="19">
        <v>0.50880810612899996</v>
      </c>
      <c r="O68" s="35">
        <f t="shared" si="19"/>
        <v>1.8913650700989999</v>
      </c>
      <c r="P68" s="19">
        <v>2.5659399999999999</v>
      </c>
      <c r="Q68" s="35">
        <f t="shared" si="20"/>
        <v>4.4573050700990002</v>
      </c>
      <c r="R68" s="38">
        <f t="shared" si="21"/>
        <v>6.3020528756689247</v>
      </c>
      <c r="S68" s="38">
        <f t="shared" si="22"/>
        <v>2.3192791848419652</v>
      </c>
      <c r="T68" s="38">
        <f t="shared" si="23"/>
        <v>8.6213320605108912</v>
      </c>
      <c r="U68" s="38">
        <f t="shared" si="24"/>
        <v>11.69621937989443</v>
      </c>
      <c r="V68" s="38">
        <f t="shared" si="25"/>
        <v>20.317551440405325</v>
      </c>
      <c r="X68" s="30">
        <f t="shared" si="26"/>
        <v>100</v>
      </c>
      <c r="Y68" s="39">
        <f t="shared" si="27"/>
        <v>20.317551440405317</v>
      </c>
    </row>
    <row r="69" spans="1:25" ht="15" x14ac:dyDescent="0.25">
      <c r="A69" s="42" t="s">
        <v>251</v>
      </c>
      <c r="B69" s="18" t="s">
        <v>122</v>
      </c>
      <c r="C69" s="44" t="s">
        <v>39</v>
      </c>
      <c r="D69" s="19">
        <v>67.910899999999998</v>
      </c>
      <c r="E69" s="19">
        <v>0</v>
      </c>
      <c r="F69" s="19">
        <v>0</v>
      </c>
      <c r="G69" s="19">
        <v>0</v>
      </c>
      <c r="H69" s="19">
        <f t="shared" si="14"/>
        <v>67.910899999999998</v>
      </c>
      <c r="I69" s="36">
        <f t="shared" si="15"/>
        <v>0</v>
      </c>
      <c r="J69" s="36">
        <f t="shared" si="16"/>
        <v>0</v>
      </c>
      <c r="K69" s="36">
        <f t="shared" si="17"/>
        <v>0</v>
      </c>
      <c r="L69" s="36">
        <f t="shared" si="18"/>
        <v>100</v>
      </c>
      <c r="M69" s="19">
        <v>4.24992173396E-2</v>
      </c>
      <c r="N69" s="19">
        <v>9.5952803168099995E-2</v>
      </c>
      <c r="O69" s="35">
        <f t="shared" si="19"/>
        <v>0.1384520205077</v>
      </c>
      <c r="P69" s="19">
        <v>0.61665599999999998</v>
      </c>
      <c r="Q69" s="35">
        <f t="shared" si="20"/>
        <v>0.75510802050769998</v>
      </c>
      <c r="R69" s="38">
        <f t="shared" si="21"/>
        <v>6.2580848346289034E-2</v>
      </c>
      <c r="S69" s="38">
        <f t="shared" si="22"/>
        <v>0.14129219781817057</v>
      </c>
      <c r="T69" s="38">
        <f t="shared" si="23"/>
        <v>0.20387304616445961</v>
      </c>
      <c r="U69" s="38">
        <f t="shared" si="24"/>
        <v>0.90803685417215796</v>
      </c>
      <c r="V69" s="38">
        <f t="shared" si="25"/>
        <v>1.1119099003366175</v>
      </c>
      <c r="X69" s="30">
        <f t="shared" si="26"/>
        <v>100</v>
      </c>
      <c r="Y69" s="39">
        <f t="shared" si="27"/>
        <v>1.1119099003366175</v>
      </c>
    </row>
    <row r="70" spans="1:25" ht="15" x14ac:dyDescent="0.25">
      <c r="A70" s="42" t="s">
        <v>252</v>
      </c>
      <c r="B70" s="18" t="s">
        <v>123</v>
      </c>
      <c r="C70" s="44" t="s">
        <v>39</v>
      </c>
      <c r="D70" s="19">
        <v>48.116500000000002</v>
      </c>
      <c r="E70" s="19">
        <v>0</v>
      </c>
      <c r="F70" s="19">
        <v>0</v>
      </c>
      <c r="G70" s="19">
        <v>0</v>
      </c>
      <c r="H70" s="19">
        <f t="shared" si="14"/>
        <v>48.116500000000002</v>
      </c>
      <c r="I70" s="36">
        <f t="shared" si="15"/>
        <v>0</v>
      </c>
      <c r="J70" s="36">
        <f t="shared" si="16"/>
        <v>0</v>
      </c>
      <c r="K70" s="36">
        <f t="shared" si="17"/>
        <v>0</v>
      </c>
      <c r="L70" s="36">
        <f t="shared" si="18"/>
        <v>100</v>
      </c>
      <c r="M70" s="19">
        <v>1.23231997448</v>
      </c>
      <c r="N70" s="19">
        <v>0.48624925955199999</v>
      </c>
      <c r="O70" s="35">
        <f t="shared" si="19"/>
        <v>1.718569234032</v>
      </c>
      <c r="P70" s="19">
        <v>3.8838400000000002</v>
      </c>
      <c r="Q70" s="35">
        <f t="shared" si="20"/>
        <v>5.6024092340320006</v>
      </c>
      <c r="R70" s="38">
        <f t="shared" si="21"/>
        <v>2.5611172352103746</v>
      </c>
      <c r="S70" s="38">
        <f t="shared" si="22"/>
        <v>1.0105665614747539</v>
      </c>
      <c r="T70" s="38">
        <f t="shared" si="23"/>
        <v>3.5716837966851287</v>
      </c>
      <c r="U70" s="38">
        <f t="shared" si="24"/>
        <v>8.0717425415398036</v>
      </c>
      <c r="V70" s="38">
        <f t="shared" si="25"/>
        <v>11.643426338224934</v>
      </c>
      <c r="X70" s="30">
        <f t="shared" si="26"/>
        <v>100</v>
      </c>
      <c r="Y70" s="39">
        <f t="shared" si="27"/>
        <v>11.643426338224932</v>
      </c>
    </row>
    <row r="71" spans="1:25" ht="15" x14ac:dyDescent="0.25">
      <c r="A71" s="42" t="s">
        <v>253</v>
      </c>
      <c r="B71" s="18" t="s">
        <v>124</v>
      </c>
      <c r="C71" s="44" t="s">
        <v>39</v>
      </c>
      <c r="D71" s="19">
        <v>43.301299999999998</v>
      </c>
      <c r="E71" s="19">
        <v>0</v>
      </c>
      <c r="F71" s="19">
        <v>0</v>
      </c>
      <c r="G71" s="19">
        <v>0</v>
      </c>
      <c r="H71" s="19">
        <f t="shared" si="14"/>
        <v>43.301299999999998</v>
      </c>
      <c r="I71" s="36">
        <f t="shared" si="15"/>
        <v>0</v>
      </c>
      <c r="J71" s="36">
        <f t="shared" si="16"/>
        <v>0</v>
      </c>
      <c r="K71" s="36">
        <f t="shared" si="17"/>
        <v>0</v>
      </c>
      <c r="L71" s="36">
        <f t="shared" si="18"/>
        <v>100</v>
      </c>
      <c r="M71" s="19">
        <v>1.1302656478299999</v>
      </c>
      <c r="N71" s="19">
        <v>0.45153494034699998</v>
      </c>
      <c r="O71" s="35">
        <f t="shared" si="19"/>
        <v>1.5818005881769999</v>
      </c>
      <c r="P71" s="19">
        <v>2.7551100000000002</v>
      </c>
      <c r="Q71" s="35">
        <f t="shared" si="20"/>
        <v>4.336910588177</v>
      </c>
      <c r="R71" s="38">
        <f t="shared" si="21"/>
        <v>2.6102349071044055</v>
      </c>
      <c r="S71" s="38">
        <f t="shared" si="22"/>
        <v>1.0427745595328548</v>
      </c>
      <c r="T71" s="38">
        <f t="shared" si="23"/>
        <v>3.6530094666372603</v>
      </c>
      <c r="U71" s="38">
        <f t="shared" si="24"/>
        <v>6.3626496202192548</v>
      </c>
      <c r="V71" s="38">
        <f t="shared" si="25"/>
        <v>10.015659086856516</v>
      </c>
      <c r="X71" s="30">
        <f t="shared" si="26"/>
        <v>100</v>
      </c>
      <c r="Y71" s="39">
        <f t="shared" si="27"/>
        <v>10.015659086856516</v>
      </c>
    </row>
    <row r="72" spans="1:25" ht="15" x14ac:dyDescent="0.25">
      <c r="A72" s="42" t="s">
        <v>254</v>
      </c>
      <c r="B72" s="18" t="s">
        <v>125</v>
      </c>
      <c r="C72" s="44" t="s">
        <v>39</v>
      </c>
      <c r="D72" s="19">
        <v>33.056100000000001</v>
      </c>
      <c r="E72" s="19">
        <v>0</v>
      </c>
      <c r="F72" s="19">
        <v>0</v>
      </c>
      <c r="G72" s="19">
        <v>0</v>
      </c>
      <c r="H72" s="19">
        <f t="shared" si="14"/>
        <v>33.056100000000001</v>
      </c>
      <c r="I72" s="36">
        <f t="shared" si="15"/>
        <v>0</v>
      </c>
      <c r="J72" s="36">
        <f t="shared" si="16"/>
        <v>0</v>
      </c>
      <c r="K72" s="36">
        <f t="shared" si="17"/>
        <v>0</v>
      </c>
      <c r="L72" s="36">
        <f t="shared" si="18"/>
        <v>100</v>
      </c>
      <c r="M72" s="19">
        <v>5.2400304712000002E-2</v>
      </c>
      <c r="N72" s="19">
        <v>3.3082420284999997E-2</v>
      </c>
      <c r="O72" s="35">
        <f t="shared" si="19"/>
        <v>8.5482724996999992E-2</v>
      </c>
      <c r="P72" s="19">
        <v>0.57190200000000002</v>
      </c>
      <c r="Q72" s="35">
        <f t="shared" si="20"/>
        <v>0.65738472499699996</v>
      </c>
      <c r="R72" s="38">
        <f t="shared" si="21"/>
        <v>0.1585193193147407</v>
      </c>
      <c r="S72" s="38">
        <f t="shared" si="22"/>
        <v>0.10007962308015766</v>
      </c>
      <c r="T72" s="38">
        <f t="shared" si="23"/>
        <v>0.25859894239489833</v>
      </c>
      <c r="U72" s="38">
        <f t="shared" si="24"/>
        <v>1.7300952017933149</v>
      </c>
      <c r="V72" s="38">
        <f t="shared" si="25"/>
        <v>1.9886941441882133</v>
      </c>
      <c r="X72" s="30">
        <f t="shared" si="26"/>
        <v>100</v>
      </c>
      <c r="Y72" s="39">
        <f t="shared" si="27"/>
        <v>1.9886941441882131</v>
      </c>
    </row>
    <row r="73" spans="1:25" ht="15" x14ac:dyDescent="0.25">
      <c r="A73" s="42" t="s">
        <v>255</v>
      </c>
      <c r="B73" s="18" t="s">
        <v>126</v>
      </c>
      <c r="C73" s="44" t="s">
        <v>39</v>
      </c>
      <c r="D73" s="19">
        <v>38.444499999999998</v>
      </c>
      <c r="E73" s="19">
        <v>0</v>
      </c>
      <c r="F73" s="19">
        <v>0</v>
      </c>
      <c r="G73" s="19">
        <v>0</v>
      </c>
      <c r="H73" s="19">
        <f t="shared" si="14"/>
        <v>38.444499999999998</v>
      </c>
      <c r="I73" s="36">
        <f t="shared" si="15"/>
        <v>0</v>
      </c>
      <c r="J73" s="36">
        <f t="shared" si="16"/>
        <v>0</v>
      </c>
      <c r="K73" s="36">
        <f t="shared" si="17"/>
        <v>0</v>
      </c>
      <c r="L73" s="36">
        <f t="shared" si="18"/>
        <v>100</v>
      </c>
      <c r="M73" s="19">
        <v>0.56076142001399998</v>
      </c>
      <c r="N73" s="19">
        <v>0.36559835847700001</v>
      </c>
      <c r="O73" s="35">
        <f t="shared" si="19"/>
        <v>0.92635977849100004</v>
      </c>
      <c r="P73" s="19">
        <v>1.7978799999999999</v>
      </c>
      <c r="Q73" s="35">
        <f t="shared" si="20"/>
        <v>2.724239778491</v>
      </c>
      <c r="R73" s="38">
        <f t="shared" si="21"/>
        <v>1.4586258632938391</v>
      </c>
      <c r="S73" s="38">
        <f t="shared" si="22"/>
        <v>0.95097701485778208</v>
      </c>
      <c r="T73" s="38">
        <f t="shared" si="23"/>
        <v>2.4096028781516217</v>
      </c>
      <c r="U73" s="38">
        <f t="shared" si="24"/>
        <v>4.6765597159541681</v>
      </c>
      <c r="V73" s="38">
        <f t="shared" si="25"/>
        <v>7.0861625941057893</v>
      </c>
      <c r="X73" s="30">
        <f t="shared" si="26"/>
        <v>100</v>
      </c>
      <c r="Y73" s="39">
        <f t="shared" si="27"/>
        <v>7.0861625941057893</v>
      </c>
    </row>
    <row r="74" spans="1:25" ht="15" x14ac:dyDescent="0.25">
      <c r="A74" s="42" t="s">
        <v>256</v>
      </c>
      <c r="B74" s="18" t="s">
        <v>127</v>
      </c>
      <c r="C74" s="44" t="s">
        <v>39</v>
      </c>
      <c r="D74" s="19">
        <v>28.814</v>
      </c>
      <c r="E74" s="19">
        <v>0</v>
      </c>
      <c r="F74" s="19">
        <v>0</v>
      </c>
      <c r="G74" s="19">
        <v>0</v>
      </c>
      <c r="H74" s="19">
        <f t="shared" si="14"/>
        <v>28.814</v>
      </c>
      <c r="I74" s="36">
        <f t="shared" si="15"/>
        <v>0</v>
      </c>
      <c r="J74" s="36">
        <f t="shared" si="16"/>
        <v>0</v>
      </c>
      <c r="K74" s="36">
        <f t="shared" si="17"/>
        <v>0</v>
      </c>
      <c r="L74" s="36">
        <f t="shared" si="18"/>
        <v>100</v>
      </c>
      <c r="M74" s="19">
        <v>0.192169724583</v>
      </c>
      <c r="N74" s="19">
        <v>0.21443360588800001</v>
      </c>
      <c r="O74" s="35">
        <f t="shared" si="19"/>
        <v>0.406603330471</v>
      </c>
      <c r="P74" s="19">
        <v>0.64551899999999995</v>
      </c>
      <c r="Q74" s="35">
        <f t="shared" si="20"/>
        <v>1.0521223304709999</v>
      </c>
      <c r="R74" s="38">
        <f t="shared" si="21"/>
        <v>0.66693178518428542</v>
      </c>
      <c r="S74" s="38">
        <f t="shared" si="22"/>
        <v>0.74419936797390163</v>
      </c>
      <c r="T74" s="38">
        <f t="shared" si="23"/>
        <v>1.4111311531581869</v>
      </c>
      <c r="U74" s="38">
        <f t="shared" si="24"/>
        <v>2.2402963837023666</v>
      </c>
      <c r="V74" s="38">
        <f t="shared" si="25"/>
        <v>3.6514275368605533</v>
      </c>
      <c r="X74" s="30">
        <f t="shared" si="26"/>
        <v>100</v>
      </c>
      <c r="Y74" s="39">
        <f t="shared" si="27"/>
        <v>3.6514275368605538</v>
      </c>
    </row>
    <row r="75" spans="1:25" ht="15" x14ac:dyDescent="0.25">
      <c r="A75" s="42" t="s">
        <v>257</v>
      </c>
      <c r="B75" s="18" t="s">
        <v>128</v>
      </c>
      <c r="C75" s="44" t="s">
        <v>39</v>
      </c>
      <c r="D75" s="19">
        <v>38.600900000000003</v>
      </c>
      <c r="E75" s="19">
        <v>0</v>
      </c>
      <c r="F75" s="19">
        <v>0</v>
      </c>
      <c r="G75" s="19">
        <v>0</v>
      </c>
      <c r="H75" s="19">
        <f t="shared" si="14"/>
        <v>38.600900000000003</v>
      </c>
      <c r="I75" s="36">
        <f t="shared" si="15"/>
        <v>0</v>
      </c>
      <c r="J75" s="36">
        <f t="shared" si="16"/>
        <v>0</v>
      </c>
      <c r="K75" s="36">
        <f t="shared" si="17"/>
        <v>0</v>
      </c>
      <c r="L75" s="36">
        <f t="shared" si="18"/>
        <v>100</v>
      </c>
      <c r="M75" s="19">
        <v>6.1600000000000002E-2</v>
      </c>
      <c r="N75" s="19">
        <v>8.3999999999999995E-3</v>
      </c>
      <c r="O75" s="35">
        <f t="shared" si="19"/>
        <v>7.0000000000000007E-2</v>
      </c>
      <c r="P75" s="19">
        <v>0.24496699999999999</v>
      </c>
      <c r="Q75" s="35">
        <f t="shared" si="20"/>
        <v>0.314967</v>
      </c>
      <c r="R75" s="38">
        <f t="shared" si="21"/>
        <v>0.15958177140947491</v>
      </c>
      <c r="S75" s="38">
        <f t="shared" si="22"/>
        <v>2.1761150646746573E-2</v>
      </c>
      <c r="T75" s="38">
        <f t="shared" si="23"/>
        <v>0.18134292205622149</v>
      </c>
      <c r="U75" s="38">
        <f t="shared" si="24"/>
        <v>0.63461473696209147</v>
      </c>
      <c r="V75" s="38">
        <f t="shared" si="25"/>
        <v>0.81595765901831296</v>
      </c>
      <c r="X75" s="30">
        <f t="shared" si="26"/>
        <v>100</v>
      </c>
      <c r="Y75" s="39">
        <f t="shared" si="27"/>
        <v>0.81595765901831296</v>
      </c>
    </row>
    <row r="76" spans="1:25" ht="15" x14ac:dyDescent="0.25">
      <c r="A76" s="42" t="s">
        <v>258</v>
      </c>
      <c r="B76" s="18" t="s">
        <v>129</v>
      </c>
      <c r="C76" s="44" t="s">
        <v>39</v>
      </c>
      <c r="D76" s="19">
        <v>107.057</v>
      </c>
      <c r="E76" s="19">
        <v>0</v>
      </c>
      <c r="F76" s="19">
        <v>2.5000000000000001E-3</v>
      </c>
      <c r="G76" s="19">
        <v>0</v>
      </c>
      <c r="H76" s="19">
        <f t="shared" si="14"/>
        <v>107.0545</v>
      </c>
      <c r="I76" s="36">
        <f t="shared" si="15"/>
        <v>0</v>
      </c>
      <c r="J76" s="36">
        <f t="shared" si="16"/>
        <v>2.3352046106279831E-3</v>
      </c>
      <c r="K76" s="36">
        <f t="shared" si="17"/>
        <v>0</v>
      </c>
      <c r="L76" s="36">
        <f t="shared" si="18"/>
        <v>99.997664795389369</v>
      </c>
      <c r="M76" s="19">
        <v>3.6232275061199998E-2</v>
      </c>
      <c r="N76" s="19">
        <v>0.13690489846199999</v>
      </c>
      <c r="O76" s="35">
        <f t="shared" si="19"/>
        <v>0.17313717352319999</v>
      </c>
      <c r="P76" s="19">
        <v>0.94888499999999998</v>
      </c>
      <c r="Q76" s="35">
        <f t="shared" si="20"/>
        <v>1.1220221735231999</v>
      </c>
      <c r="R76" s="38">
        <f t="shared" si="21"/>
        <v>3.3843910310582211E-2</v>
      </c>
      <c r="S76" s="38">
        <f t="shared" si="22"/>
        <v>0.12788038004240729</v>
      </c>
      <c r="T76" s="38">
        <f t="shared" si="23"/>
        <v>0.16172429035298952</v>
      </c>
      <c r="U76" s="38">
        <f t="shared" si="24"/>
        <v>0.88633625078229339</v>
      </c>
      <c r="V76" s="38">
        <f t="shared" si="25"/>
        <v>1.0480605411352828</v>
      </c>
      <c r="X76" s="30">
        <f t="shared" si="26"/>
        <v>100</v>
      </c>
      <c r="Y76" s="39">
        <f t="shared" si="27"/>
        <v>1.0480605411352828</v>
      </c>
    </row>
    <row r="77" spans="1:25" ht="15" x14ac:dyDescent="0.25">
      <c r="A77" s="42" t="s">
        <v>259</v>
      </c>
      <c r="B77" s="18" t="s">
        <v>130</v>
      </c>
      <c r="C77" s="44" t="s">
        <v>39</v>
      </c>
      <c r="D77" s="19">
        <v>143.648</v>
      </c>
      <c r="E77" s="19">
        <v>0</v>
      </c>
      <c r="F77" s="19">
        <v>0</v>
      </c>
      <c r="G77" s="19">
        <v>0</v>
      </c>
      <c r="H77" s="19">
        <f t="shared" si="14"/>
        <v>143.648</v>
      </c>
      <c r="I77" s="36">
        <f t="shared" si="15"/>
        <v>0</v>
      </c>
      <c r="J77" s="36">
        <f t="shared" si="16"/>
        <v>0</v>
      </c>
      <c r="K77" s="36">
        <f t="shared" si="17"/>
        <v>0</v>
      </c>
      <c r="L77" s="36">
        <f t="shared" si="18"/>
        <v>100</v>
      </c>
      <c r="M77" s="19">
        <v>0.97597719696999996</v>
      </c>
      <c r="N77" s="19">
        <v>0.49754266295799998</v>
      </c>
      <c r="O77" s="35">
        <f t="shared" si="19"/>
        <v>1.4735198599279999</v>
      </c>
      <c r="P77" s="19">
        <v>3.0404100000000001</v>
      </c>
      <c r="Q77" s="35">
        <f t="shared" si="20"/>
        <v>4.513929859928</v>
      </c>
      <c r="R77" s="38">
        <f t="shared" si="21"/>
        <v>0.67942275351553805</v>
      </c>
      <c r="S77" s="38">
        <f t="shared" si="22"/>
        <v>0.34636240181415684</v>
      </c>
      <c r="T77" s="38">
        <f t="shared" si="23"/>
        <v>1.0257851553296948</v>
      </c>
      <c r="U77" s="38">
        <f t="shared" si="24"/>
        <v>2.1165696703051906</v>
      </c>
      <c r="V77" s="38">
        <f t="shared" si="25"/>
        <v>3.1423548256348854</v>
      </c>
      <c r="X77" s="30">
        <f t="shared" si="26"/>
        <v>100</v>
      </c>
      <c r="Y77" s="39">
        <f t="shared" si="27"/>
        <v>3.1423548256348854</v>
      </c>
    </row>
    <row r="78" spans="1:25" ht="15" x14ac:dyDescent="0.25">
      <c r="A78" s="42" t="s">
        <v>260</v>
      </c>
      <c r="B78" s="18" t="s">
        <v>131</v>
      </c>
      <c r="C78" s="44" t="s">
        <v>39</v>
      </c>
      <c r="D78" s="19">
        <v>40.921700000000001</v>
      </c>
      <c r="E78" s="19">
        <v>0.146254114898</v>
      </c>
      <c r="F78" s="19">
        <v>4.0892177262799999E-2</v>
      </c>
      <c r="G78" s="19">
        <v>8.3537507606399997E-2</v>
      </c>
      <c r="H78" s="19">
        <f t="shared" si="14"/>
        <v>40.651016200232803</v>
      </c>
      <c r="I78" s="36">
        <f t="shared" si="15"/>
        <v>0.35739990004814071</v>
      </c>
      <c r="J78" s="36">
        <f t="shared" si="16"/>
        <v>9.9927855545590707E-2</v>
      </c>
      <c r="K78" s="36">
        <f t="shared" si="17"/>
        <v>0.20413987592499822</v>
      </c>
      <c r="L78" s="36">
        <f t="shared" si="18"/>
        <v>99.338532368481268</v>
      </c>
      <c r="M78" s="19">
        <v>0.10868504</v>
      </c>
      <c r="N78" s="19">
        <v>0.12601244</v>
      </c>
      <c r="O78" s="35">
        <f t="shared" si="19"/>
        <v>0.23469748000000001</v>
      </c>
      <c r="P78" s="19">
        <v>0.495834</v>
      </c>
      <c r="Q78" s="35">
        <f t="shared" si="20"/>
        <v>0.73053148000000001</v>
      </c>
      <c r="R78" s="38">
        <f t="shared" si="21"/>
        <v>0.26559268065598446</v>
      </c>
      <c r="S78" s="38">
        <f t="shared" si="22"/>
        <v>0.30793549632591022</v>
      </c>
      <c r="T78" s="38">
        <f t="shared" si="23"/>
        <v>0.57352817698189473</v>
      </c>
      <c r="U78" s="38">
        <f t="shared" si="24"/>
        <v>1.2116652045247387</v>
      </c>
      <c r="V78" s="38">
        <f t="shared" si="25"/>
        <v>1.7851933815066334</v>
      </c>
      <c r="X78" s="30">
        <f t="shared" si="26"/>
        <v>100</v>
      </c>
      <c r="Y78" s="39">
        <f t="shared" si="27"/>
        <v>1.7851933815066334</v>
      </c>
    </row>
    <row r="79" spans="1:25" ht="15" x14ac:dyDescent="0.25">
      <c r="A79" s="42" t="s">
        <v>261</v>
      </c>
      <c r="B79" s="18" t="s">
        <v>132</v>
      </c>
      <c r="C79" s="44" t="s">
        <v>39</v>
      </c>
      <c r="D79" s="19">
        <v>82.040400000000005</v>
      </c>
      <c r="E79" s="19">
        <v>0</v>
      </c>
      <c r="F79" s="19">
        <v>3.48351155E-2</v>
      </c>
      <c r="G79" s="19">
        <v>4.2151761166899997E-2</v>
      </c>
      <c r="H79" s="19">
        <f t="shared" si="14"/>
        <v>81.963413123333098</v>
      </c>
      <c r="I79" s="36">
        <f t="shared" si="15"/>
        <v>0</v>
      </c>
      <c r="J79" s="36">
        <f t="shared" si="16"/>
        <v>4.2460928396253553E-2</v>
      </c>
      <c r="K79" s="36">
        <f t="shared" si="17"/>
        <v>5.1379273098254026E-2</v>
      </c>
      <c r="L79" s="36">
        <f t="shared" si="18"/>
        <v>99.906159798505485</v>
      </c>
      <c r="M79" s="19">
        <v>0.81018074951800001</v>
      </c>
      <c r="N79" s="19">
        <v>0.22563370777200001</v>
      </c>
      <c r="O79" s="35">
        <f t="shared" si="19"/>
        <v>1.0358144572900001</v>
      </c>
      <c r="P79" s="19">
        <v>2.2229299999999999</v>
      </c>
      <c r="Q79" s="35">
        <f t="shared" si="20"/>
        <v>3.2587444572899997</v>
      </c>
      <c r="R79" s="38">
        <f t="shared" si="21"/>
        <v>0.98753876080321401</v>
      </c>
      <c r="S79" s="38">
        <f t="shared" si="22"/>
        <v>0.27502755687685576</v>
      </c>
      <c r="T79" s="38">
        <f t="shared" si="23"/>
        <v>1.2625663176800699</v>
      </c>
      <c r="U79" s="38">
        <f t="shared" si="24"/>
        <v>2.709555292270637</v>
      </c>
      <c r="V79" s="38">
        <f t="shared" si="25"/>
        <v>3.9721216099507064</v>
      </c>
      <c r="X79" s="30">
        <f t="shared" si="26"/>
        <v>99.999999999999986</v>
      </c>
      <c r="Y79" s="39">
        <f t="shared" si="27"/>
        <v>3.9721216099507068</v>
      </c>
    </row>
    <row r="80" spans="1:25" ht="15" x14ac:dyDescent="0.25">
      <c r="A80" s="42" t="s">
        <v>262</v>
      </c>
      <c r="B80" s="18" t="s">
        <v>133</v>
      </c>
      <c r="C80" s="44" t="s">
        <v>39</v>
      </c>
      <c r="D80" s="19">
        <v>78.851100000000002</v>
      </c>
      <c r="E80" s="19">
        <v>0</v>
      </c>
      <c r="F80" s="19">
        <v>6.7752102938699998E-3</v>
      </c>
      <c r="G80" s="19">
        <v>0.119189711334</v>
      </c>
      <c r="H80" s="19">
        <f t="shared" si="14"/>
        <v>78.725135078372134</v>
      </c>
      <c r="I80" s="36">
        <f t="shared" si="15"/>
        <v>0</v>
      </c>
      <c r="J80" s="36">
        <f t="shared" si="16"/>
        <v>8.5924106244174136E-3</v>
      </c>
      <c r="K80" s="36">
        <f t="shared" si="17"/>
        <v>0.15115795636839563</v>
      </c>
      <c r="L80" s="36">
        <f t="shared" si="18"/>
        <v>99.84024963300719</v>
      </c>
      <c r="M80" s="19">
        <v>7.3064638498999995E-2</v>
      </c>
      <c r="N80" s="19">
        <v>2.65981603131E-2</v>
      </c>
      <c r="O80" s="35">
        <f t="shared" si="19"/>
        <v>9.9662798812099995E-2</v>
      </c>
      <c r="P80" s="19">
        <v>1.53281</v>
      </c>
      <c r="Q80" s="35">
        <f t="shared" si="20"/>
        <v>1.6324727988120999</v>
      </c>
      <c r="R80" s="38">
        <f t="shared" si="21"/>
        <v>9.2661533572771959E-2</v>
      </c>
      <c r="S80" s="38">
        <f t="shared" si="22"/>
        <v>3.3732136029934905E-2</v>
      </c>
      <c r="T80" s="38">
        <f t="shared" si="23"/>
        <v>0.12639366960270687</v>
      </c>
      <c r="U80" s="38">
        <f t="shared" si="24"/>
        <v>1.9439297612842434</v>
      </c>
      <c r="V80" s="38">
        <f t="shared" si="25"/>
        <v>2.0703234308869503</v>
      </c>
      <c r="X80" s="30">
        <f t="shared" si="26"/>
        <v>100</v>
      </c>
      <c r="Y80" s="39">
        <f t="shared" si="27"/>
        <v>2.0703234308869503</v>
      </c>
    </row>
    <row r="81" spans="1:25" ht="15" x14ac:dyDescent="0.25">
      <c r="A81" s="42" t="s">
        <v>263</v>
      </c>
      <c r="B81" s="18" t="s">
        <v>134</v>
      </c>
      <c r="C81" s="44" t="s">
        <v>39</v>
      </c>
      <c r="D81" s="19">
        <v>71.618099999999998</v>
      </c>
      <c r="E81" s="19">
        <v>1.4527735368700001</v>
      </c>
      <c r="F81" s="19">
        <v>6.6149247637000003E-2</v>
      </c>
      <c r="G81" s="19">
        <v>4.1333339611100001E-2</v>
      </c>
      <c r="H81" s="19">
        <f t="shared" si="14"/>
        <v>70.0578438758819</v>
      </c>
      <c r="I81" s="36">
        <f t="shared" si="15"/>
        <v>2.0285005283161661</v>
      </c>
      <c r="J81" s="36">
        <f t="shared" si="16"/>
        <v>9.2363868403378485E-2</v>
      </c>
      <c r="K81" s="36">
        <f t="shared" si="17"/>
        <v>5.7713538352874488E-2</v>
      </c>
      <c r="L81" s="36">
        <f t="shared" si="18"/>
        <v>97.821422064927589</v>
      </c>
      <c r="M81" s="19">
        <v>0.19574959960800001</v>
      </c>
      <c r="N81" s="19">
        <v>0.13535108541300001</v>
      </c>
      <c r="O81" s="35">
        <f t="shared" si="19"/>
        <v>0.33110068502099999</v>
      </c>
      <c r="P81" s="19">
        <v>1.22336</v>
      </c>
      <c r="Q81" s="35">
        <f t="shared" si="20"/>
        <v>1.5544606850210001</v>
      </c>
      <c r="R81" s="38">
        <f t="shared" si="21"/>
        <v>0.27332420101622357</v>
      </c>
      <c r="S81" s="38">
        <f t="shared" si="22"/>
        <v>0.1889900533705865</v>
      </c>
      <c r="T81" s="38">
        <f t="shared" si="23"/>
        <v>0.46231425438681001</v>
      </c>
      <c r="U81" s="38">
        <f t="shared" si="24"/>
        <v>1.7081715376420208</v>
      </c>
      <c r="V81" s="38">
        <f t="shared" si="25"/>
        <v>2.1704857920288307</v>
      </c>
      <c r="X81" s="30">
        <f t="shared" si="26"/>
        <v>100.00000000000001</v>
      </c>
      <c r="Y81" s="39">
        <f t="shared" si="27"/>
        <v>2.1704857920288307</v>
      </c>
    </row>
    <row r="82" spans="1:25" ht="15" x14ac:dyDescent="0.25">
      <c r="A82" s="42" t="s">
        <v>264</v>
      </c>
      <c r="B82" s="18" t="s">
        <v>135</v>
      </c>
      <c r="C82" s="44" t="s">
        <v>39</v>
      </c>
      <c r="D82" s="19">
        <v>76.051199999999994</v>
      </c>
      <c r="E82" s="19">
        <v>0</v>
      </c>
      <c r="F82" s="19">
        <v>0</v>
      </c>
      <c r="G82" s="19">
        <v>0</v>
      </c>
      <c r="H82" s="19">
        <f t="shared" si="14"/>
        <v>76.051199999999994</v>
      </c>
      <c r="I82" s="36">
        <f t="shared" si="15"/>
        <v>0</v>
      </c>
      <c r="J82" s="36">
        <f t="shared" si="16"/>
        <v>0</v>
      </c>
      <c r="K82" s="36">
        <f t="shared" si="17"/>
        <v>0</v>
      </c>
      <c r="L82" s="36">
        <f t="shared" si="18"/>
        <v>100</v>
      </c>
      <c r="M82" s="19">
        <v>0.241647875092</v>
      </c>
      <c r="N82" s="19">
        <v>0.105583950213</v>
      </c>
      <c r="O82" s="35">
        <f t="shared" si="19"/>
        <v>0.34723182530500002</v>
      </c>
      <c r="P82" s="19">
        <v>0.82062500000000005</v>
      </c>
      <c r="Q82" s="35">
        <f t="shared" si="20"/>
        <v>1.1678568253050001</v>
      </c>
      <c r="R82" s="38">
        <f t="shared" si="21"/>
        <v>0.31774367148973326</v>
      </c>
      <c r="S82" s="38">
        <f t="shared" si="22"/>
        <v>0.13883272086830978</v>
      </c>
      <c r="T82" s="38">
        <f t="shared" si="23"/>
        <v>0.45657639235804304</v>
      </c>
      <c r="U82" s="38">
        <f t="shared" si="24"/>
        <v>1.0790428027434151</v>
      </c>
      <c r="V82" s="38">
        <f t="shared" si="25"/>
        <v>1.5356191951014584</v>
      </c>
      <c r="X82" s="30">
        <f t="shared" si="26"/>
        <v>100</v>
      </c>
      <c r="Y82" s="39">
        <f t="shared" si="27"/>
        <v>1.5356191951014582</v>
      </c>
    </row>
    <row r="83" spans="1:25" ht="15" x14ac:dyDescent="0.25">
      <c r="A83" s="42" t="s">
        <v>265</v>
      </c>
      <c r="B83" s="18" t="s">
        <v>136</v>
      </c>
      <c r="C83" s="44" t="s">
        <v>39</v>
      </c>
      <c r="D83" s="19">
        <v>39.9328</v>
      </c>
      <c r="E83" s="19">
        <v>0</v>
      </c>
      <c r="F83" s="19">
        <v>0</v>
      </c>
      <c r="G83" s="19">
        <v>0</v>
      </c>
      <c r="H83" s="19">
        <f t="shared" si="14"/>
        <v>39.9328</v>
      </c>
      <c r="I83" s="36">
        <f t="shared" si="15"/>
        <v>0</v>
      </c>
      <c r="J83" s="36">
        <f t="shared" si="16"/>
        <v>0</v>
      </c>
      <c r="K83" s="36">
        <f t="shared" si="17"/>
        <v>0</v>
      </c>
      <c r="L83" s="36">
        <f t="shared" si="18"/>
        <v>100</v>
      </c>
      <c r="M83" s="19">
        <v>0</v>
      </c>
      <c r="N83" s="19">
        <v>0</v>
      </c>
      <c r="O83" s="35">
        <f t="shared" si="19"/>
        <v>0</v>
      </c>
      <c r="P83" s="19">
        <v>2.3199999999999998E-2</v>
      </c>
      <c r="Q83" s="35">
        <f t="shared" si="20"/>
        <v>2.3199999999999998E-2</v>
      </c>
      <c r="R83" s="38">
        <f t="shared" si="21"/>
        <v>0</v>
      </c>
      <c r="S83" s="38">
        <f t="shared" si="22"/>
        <v>0</v>
      </c>
      <c r="T83" s="38">
        <f t="shared" si="23"/>
        <v>0</v>
      </c>
      <c r="U83" s="38">
        <f t="shared" si="24"/>
        <v>5.8097603974677454E-2</v>
      </c>
      <c r="V83" s="38">
        <f t="shared" si="25"/>
        <v>5.8097603974677454E-2</v>
      </c>
      <c r="X83" s="30">
        <f t="shared" si="26"/>
        <v>100</v>
      </c>
      <c r="Y83" s="39">
        <f t="shared" si="27"/>
        <v>5.8097603974677454E-2</v>
      </c>
    </row>
    <row r="84" spans="1:25" ht="15" x14ac:dyDescent="0.25">
      <c r="A84" s="42" t="s">
        <v>266</v>
      </c>
      <c r="B84" s="18" t="s">
        <v>137</v>
      </c>
      <c r="C84" s="44" t="s">
        <v>39</v>
      </c>
      <c r="D84" s="19">
        <v>121.572</v>
      </c>
      <c r="E84" s="19">
        <v>18.649639652200001</v>
      </c>
      <c r="F84" s="19">
        <v>12.4931249692</v>
      </c>
      <c r="G84" s="19">
        <v>3.1386297406199999</v>
      </c>
      <c r="H84" s="19">
        <f t="shared" si="14"/>
        <v>87.290605637980008</v>
      </c>
      <c r="I84" s="36">
        <f t="shared" si="15"/>
        <v>15.340407044549734</v>
      </c>
      <c r="J84" s="36">
        <f t="shared" si="16"/>
        <v>10.276317712302173</v>
      </c>
      <c r="K84" s="36">
        <f t="shared" si="17"/>
        <v>2.5817044554831701</v>
      </c>
      <c r="L84" s="36">
        <f t="shared" si="18"/>
        <v>71.801570787664929</v>
      </c>
      <c r="M84" s="19">
        <v>5.12891896991</v>
      </c>
      <c r="N84" s="19">
        <v>4.4721916569799998</v>
      </c>
      <c r="O84" s="35">
        <f t="shared" si="19"/>
        <v>9.6011106268899997</v>
      </c>
      <c r="P84" s="19">
        <v>17.734400000000001</v>
      </c>
      <c r="Q84" s="35">
        <f t="shared" si="20"/>
        <v>27.335510626889999</v>
      </c>
      <c r="R84" s="38">
        <f t="shared" si="21"/>
        <v>4.2188324366712733</v>
      </c>
      <c r="S84" s="38">
        <f t="shared" si="22"/>
        <v>3.6786362459941429</v>
      </c>
      <c r="T84" s="38">
        <f t="shared" si="23"/>
        <v>7.8974686826654166</v>
      </c>
      <c r="U84" s="38">
        <f t="shared" si="24"/>
        <v>14.587569506136283</v>
      </c>
      <c r="V84" s="38">
        <f t="shared" si="25"/>
        <v>22.485038188801695</v>
      </c>
      <c r="X84" s="30">
        <f t="shared" si="26"/>
        <v>100</v>
      </c>
      <c r="Y84" s="39">
        <f t="shared" si="27"/>
        <v>22.485038188801699</v>
      </c>
    </row>
    <row r="85" spans="1:25" ht="15" x14ac:dyDescent="0.25">
      <c r="A85" s="42" t="s">
        <v>267</v>
      </c>
      <c r="B85" s="18" t="s">
        <v>138</v>
      </c>
      <c r="C85" s="44" t="s">
        <v>39</v>
      </c>
      <c r="D85" s="19">
        <v>114.205</v>
      </c>
      <c r="E85" s="19">
        <v>0</v>
      </c>
      <c r="F85" s="19">
        <v>0.24312194374400001</v>
      </c>
      <c r="G85" s="19">
        <v>2.3555006854299999E-2</v>
      </c>
      <c r="H85" s="19">
        <f t="shared" si="14"/>
        <v>113.9383230494017</v>
      </c>
      <c r="I85" s="36">
        <f t="shared" si="15"/>
        <v>0</v>
      </c>
      <c r="J85" s="36">
        <f t="shared" si="16"/>
        <v>0.21288204872291056</v>
      </c>
      <c r="K85" s="36">
        <f t="shared" si="17"/>
        <v>2.0625197543277438E-2</v>
      </c>
      <c r="L85" s="36">
        <f t="shared" si="18"/>
        <v>99.766492753733814</v>
      </c>
      <c r="M85" s="19">
        <v>0.62815952986500001</v>
      </c>
      <c r="N85" s="19">
        <v>0.45211011576900001</v>
      </c>
      <c r="O85" s="35">
        <f t="shared" si="19"/>
        <v>1.080269645634</v>
      </c>
      <c r="P85" s="19">
        <v>3.4647000000000001</v>
      </c>
      <c r="Q85" s="35">
        <f t="shared" si="20"/>
        <v>4.5449696456339996</v>
      </c>
      <c r="R85" s="38">
        <f t="shared" si="21"/>
        <v>0.55002804593931964</v>
      </c>
      <c r="S85" s="38">
        <f t="shared" si="22"/>
        <v>0.39587593867956744</v>
      </c>
      <c r="T85" s="38">
        <f t="shared" si="23"/>
        <v>0.94590398461888714</v>
      </c>
      <c r="U85" s="38">
        <f t="shared" si="24"/>
        <v>3.033755089531982</v>
      </c>
      <c r="V85" s="38">
        <f t="shared" si="25"/>
        <v>3.9796590741508688</v>
      </c>
      <c r="X85" s="30">
        <f t="shared" si="26"/>
        <v>100</v>
      </c>
      <c r="Y85" s="39">
        <f t="shared" si="27"/>
        <v>3.9796590741508693</v>
      </c>
    </row>
    <row r="86" spans="1:25" ht="15" x14ac:dyDescent="0.25">
      <c r="A86" s="42" t="s">
        <v>268</v>
      </c>
      <c r="B86" s="18" t="s">
        <v>139</v>
      </c>
      <c r="C86" s="44" t="s">
        <v>39</v>
      </c>
      <c r="D86" s="19">
        <v>65.784599999999998</v>
      </c>
      <c r="E86" s="19">
        <v>0</v>
      </c>
      <c r="F86" s="19">
        <v>0</v>
      </c>
      <c r="G86" s="19">
        <v>0</v>
      </c>
      <c r="H86" s="19">
        <f t="shared" si="14"/>
        <v>65.784599999999998</v>
      </c>
      <c r="I86" s="36">
        <f t="shared" si="15"/>
        <v>0</v>
      </c>
      <c r="J86" s="36">
        <f t="shared" si="16"/>
        <v>0</v>
      </c>
      <c r="K86" s="36">
        <f t="shared" si="17"/>
        <v>0</v>
      </c>
      <c r="L86" s="36">
        <f t="shared" si="18"/>
        <v>100</v>
      </c>
      <c r="M86" s="19">
        <v>0</v>
      </c>
      <c r="N86" s="19">
        <v>0</v>
      </c>
      <c r="O86" s="35">
        <f t="shared" si="19"/>
        <v>0</v>
      </c>
      <c r="P86" s="19">
        <v>0.12587400000000001</v>
      </c>
      <c r="Q86" s="35">
        <f t="shared" si="20"/>
        <v>0.12587400000000001</v>
      </c>
      <c r="R86" s="38">
        <f t="shared" si="21"/>
        <v>0</v>
      </c>
      <c r="S86" s="38">
        <f t="shared" si="22"/>
        <v>0</v>
      </c>
      <c r="T86" s="38">
        <f t="shared" si="23"/>
        <v>0</v>
      </c>
      <c r="U86" s="38">
        <f t="shared" si="24"/>
        <v>0.19134265466385753</v>
      </c>
      <c r="V86" s="38">
        <f t="shared" si="25"/>
        <v>0.19134265466385753</v>
      </c>
      <c r="X86" s="30">
        <f t="shared" si="26"/>
        <v>100</v>
      </c>
      <c r="Y86" s="39">
        <f t="shared" si="27"/>
        <v>0.19134265466385753</v>
      </c>
    </row>
    <row r="87" spans="1:25" ht="15" x14ac:dyDescent="0.25">
      <c r="A87" s="42" t="s">
        <v>269</v>
      </c>
      <c r="B87" s="18" t="s">
        <v>140</v>
      </c>
      <c r="C87" s="44" t="s">
        <v>39</v>
      </c>
      <c r="D87" s="19">
        <v>31.830300000000001</v>
      </c>
      <c r="E87" s="19">
        <v>0</v>
      </c>
      <c r="F87" s="19">
        <v>0</v>
      </c>
      <c r="G87" s="19">
        <v>0</v>
      </c>
      <c r="H87" s="19">
        <f t="shared" si="14"/>
        <v>31.830300000000001</v>
      </c>
      <c r="I87" s="36">
        <f t="shared" si="15"/>
        <v>0</v>
      </c>
      <c r="J87" s="36">
        <f t="shared" si="16"/>
        <v>0</v>
      </c>
      <c r="K87" s="36">
        <f t="shared" si="17"/>
        <v>0</v>
      </c>
      <c r="L87" s="36">
        <f t="shared" si="18"/>
        <v>100</v>
      </c>
      <c r="M87" s="19">
        <v>0.48301626087499999</v>
      </c>
      <c r="N87" s="19">
        <v>0.47354291917800001</v>
      </c>
      <c r="O87" s="35">
        <f t="shared" si="19"/>
        <v>0.956559180053</v>
      </c>
      <c r="P87" s="19">
        <v>1.92452</v>
      </c>
      <c r="Q87" s="35">
        <f t="shared" si="20"/>
        <v>2.8810791800529998</v>
      </c>
      <c r="R87" s="38">
        <f t="shared" si="21"/>
        <v>1.5174731651131155</v>
      </c>
      <c r="S87" s="38">
        <f t="shared" si="22"/>
        <v>1.4877111405736043</v>
      </c>
      <c r="T87" s="38">
        <f t="shared" si="23"/>
        <v>3.0051843056867198</v>
      </c>
      <c r="U87" s="38">
        <f t="shared" si="24"/>
        <v>6.0461886944200964</v>
      </c>
      <c r="V87" s="38">
        <f t="shared" si="25"/>
        <v>9.0513730001068158</v>
      </c>
      <c r="X87" s="30">
        <f t="shared" si="26"/>
        <v>100</v>
      </c>
      <c r="Y87" s="39">
        <f t="shared" si="27"/>
        <v>9.0513730001068158</v>
      </c>
    </row>
    <row r="88" spans="1:25" ht="15" x14ac:dyDescent="0.25">
      <c r="A88" s="42" t="s">
        <v>270</v>
      </c>
      <c r="B88" s="18" t="s">
        <v>141</v>
      </c>
      <c r="C88" s="44" t="s">
        <v>39</v>
      </c>
      <c r="D88" s="19">
        <v>71.198099999999997</v>
      </c>
      <c r="E88" s="19">
        <v>0</v>
      </c>
      <c r="F88" s="19">
        <v>0</v>
      </c>
      <c r="G88" s="19">
        <v>0</v>
      </c>
      <c r="H88" s="19">
        <f t="shared" si="14"/>
        <v>71.198099999999997</v>
      </c>
      <c r="I88" s="36">
        <f t="shared" si="15"/>
        <v>0</v>
      </c>
      <c r="J88" s="36">
        <f t="shared" si="16"/>
        <v>0</v>
      </c>
      <c r="K88" s="36">
        <f t="shared" si="17"/>
        <v>0</v>
      </c>
      <c r="L88" s="36">
        <f t="shared" si="18"/>
        <v>100</v>
      </c>
      <c r="M88" s="19">
        <v>1.04E-2</v>
      </c>
      <c r="N88" s="19">
        <v>4.3514529999899999E-2</v>
      </c>
      <c r="O88" s="35">
        <f t="shared" si="19"/>
        <v>5.3914529999899999E-2</v>
      </c>
      <c r="P88" s="19">
        <v>0.74388500000000002</v>
      </c>
      <c r="Q88" s="35">
        <f t="shared" si="20"/>
        <v>0.7977995299999</v>
      </c>
      <c r="R88" s="38">
        <f t="shared" si="21"/>
        <v>1.4607131370078696E-2</v>
      </c>
      <c r="S88" s="38">
        <f t="shared" si="22"/>
        <v>6.111754386690095E-2</v>
      </c>
      <c r="T88" s="38">
        <f t="shared" si="23"/>
        <v>7.5724675236979636E-2</v>
      </c>
      <c r="U88" s="38">
        <f t="shared" si="24"/>
        <v>1.0448101845414415</v>
      </c>
      <c r="V88" s="38">
        <f t="shared" si="25"/>
        <v>1.120534859778421</v>
      </c>
      <c r="X88" s="30">
        <f t="shared" si="26"/>
        <v>100</v>
      </c>
      <c r="Y88" s="39">
        <f t="shared" si="27"/>
        <v>1.120534859778421</v>
      </c>
    </row>
    <row r="89" spans="1:25" ht="15" x14ac:dyDescent="0.25">
      <c r="A89" s="42" t="s">
        <v>271</v>
      </c>
      <c r="B89" s="18" t="s">
        <v>142</v>
      </c>
      <c r="C89" s="44" t="s">
        <v>39</v>
      </c>
      <c r="D89" s="19">
        <v>39.184800000000003</v>
      </c>
      <c r="E89" s="19">
        <v>6.1772471718400002E-2</v>
      </c>
      <c r="F89" s="19">
        <v>5.2394711512699997E-2</v>
      </c>
      <c r="G89" s="19">
        <v>4.2622533001499999E-2</v>
      </c>
      <c r="H89" s="19">
        <f t="shared" si="14"/>
        <v>39.028010283767408</v>
      </c>
      <c r="I89" s="36">
        <f t="shared" si="15"/>
        <v>0.15764396326738939</v>
      </c>
      <c r="J89" s="36">
        <f t="shared" si="16"/>
        <v>0.13371182579137827</v>
      </c>
      <c r="K89" s="36">
        <f t="shared" si="17"/>
        <v>0.10877312887012308</v>
      </c>
      <c r="L89" s="36">
        <f t="shared" si="18"/>
        <v>99.599871082071118</v>
      </c>
      <c r="M89" s="19">
        <v>1.9714668747000002E-3</v>
      </c>
      <c r="N89" s="19">
        <v>1.41331451404E-2</v>
      </c>
      <c r="O89" s="35">
        <f t="shared" si="19"/>
        <v>1.6104612015100002E-2</v>
      </c>
      <c r="P89" s="19">
        <v>0.284356</v>
      </c>
      <c r="Q89" s="35">
        <f t="shared" si="20"/>
        <v>0.30046061201509999</v>
      </c>
      <c r="R89" s="38">
        <f t="shared" si="21"/>
        <v>5.0312031060513263E-3</v>
      </c>
      <c r="S89" s="38">
        <f t="shared" si="22"/>
        <v>3.6067927207488616E-2</v>
      </c>
      <c r="T89" s="38">
        <f t="shared" si="23"/>
        <v>4.1099130313539949E-2</v>
      </c>
      <c r="U89" s="38">
        <f t="shared" si="24"/>
        <v>0.72567934505216303</v>
      </c>
      <c r="V89" s="38">
        <f t="shared" si="25"/>
        <v>0.76677847536570298</v>
      </c>
      <c r="X89" s="30">
        <f t="shared" si="26"/>
        <v>100.00000000000001</v>
      </c>
      <c r="Y89" s="39">
        <f t="shared" si="27"/>
        <v>0.76677847536570298</v>
      </c>
    </row>
    <row r="90" spans="1:25" ht="15" x14ac:dyDescent="0.25">
      <c r="A90" s="42" t="s">
        <v>272</v>
      </c>
      <c r="B90" s="18" t="s">
        <v>143</v>
      </c>
      <c r="C90" s="44" t="s">
        <v>39</v>
      </c>
      <c r="D90" s="19">
        <v>98.232399999999998</v>
      </c>
      <c r="E90" s="19">
        <v>0</v>
      </c>
      <c r="F90" s="19">
        <v>0</v>
      </c>
      <c r="G90" s="19">
        <v>0</v>
      </c>
      <c r="H90" s="19">
        <f t="shared" si="14"/>
        <v>98.232399999999998</v>
      </c>
      <c r="I90" s="36">
        <f t="shared" si="15"/>
        <v>0</v>
      </c>
      <c r="J90" s="36">
        <f t="shared" si="16"/>
        <v>0</v>
      </c>
      <c r="K90" s="36">
        <f t="shared" si="17"/>
        <v>0</v>
      </c>
      <c r="L90" s="36">
        <f t="shared" si="18"/>
        <v>100</v>
      </c>
      <c r="M90" s="19">
        <v>6.88E-2</v>
      </c>
      <c r="N90" s="19">
        <v>0.18872971753100001</v>
      </c>
      <c r="O90" s="35">
        <f t="shared" si="19"/>
        <v>0.25752971753100001</v>
      </c>
      <c r="P90" s="19">
        <v>1.9204000000000001</v>
      </c>
      <c r="Q90" s="35">
        <f t="shared" si="20"/>
        <v>2.1779297175310002</v>
      </c>
      <c r="R90" s="38">
        <f t="shared" si="21"/>
        <v>7.0037991538433347E-2</v>
      </c>
      <c r="S90" s="38">
        <f t="shared" si="22"/>
        <v>0.19212573196928917</v>
      </c>
      <c r="T90" s="38">
        <f t="shared" si="23"/>
        <v>0.26216372350772249</v>
      </c>
      <c r="U90" s="38">
        <f t="shared" si="24"/>
        <v>1.9549557986977821</v>
      </c>
      <c r="V90" s="38">
        <f t="shared" si="25"/>
        <v>2.2171195222055045</v>
      </c>
      <c r="X90" s="30">
        <f t="shared" si="26"/>
        <v>100</v>
      </c>
      <c r="Y90" s="39">
        <f t="shared" si="27"/>
        <v>2.2171195222055049</v>
      </c>
    </row>
    <row r="91" spans="1:25" ht="15" x14ac:dyDescent="0.25">
      <c r="A91" s="42" t="s">
        <v>273</v>
      </c>
      <c r="B91" s="18" t="s">
        <v>144</v>
      </c>
      <c r="C91" s="44" t="s">
        <v>39</v>
      </c>
      <c r="D91" s="19">
        <v>146.91</v>
      </c>
      <c r="E91" s="19">
        <v>0</v>
      </c>
      <c r="F91" s="19">
        <v>0</v>
      </c>
      <c r="G91" s="19">
        <v>0</v>
      </c>
      <c r="H91" s="19">
        <f t="shared" si="14"/>
        <v>146.91</v>
      </c>
      <c r="I91" s="36">
        <f t="shared" si="15"/>
        <v>0</v>
      </c>
      <c r="J91" s="36">
        <f t="shared" si="16"/>
        <v>0</v>
      </c>
      <c r="K91" s="36">
        <f t="shared" si="17"/>
        <v>0</v>
      </c>
      <c r="L91" s="36">
        <f t="shared" si="18"/>
        <v>100</v>
      </c>
      <c r="M91" s="19">
        <v>4.8916436035300004</v>
      </c>
      <c r="N91" s="19">
        <v>2.0299701273599999</v>
      </c>
      <c r="O91" s="35">
        <f t="shared" si="19"/>
        <v>6.9216137308899999</v>
      </c>
      <c r="P91" s="19">
        <v>10.0335</v>
      </c>
      <c r="Q91" s="35">
        <f t="shared" si="20"/>
        <v>16.955113730889998</v>
      </c>
      <c r="R91" s="38">
        <f t="shared" si="21"/>
        <v>3.3296872939418694</v>
      </c>
      <c r="S91" s="38">
        <f t="shared" si="22"/>
        <v>1.381778045987339</v>
      </c>
      <c r="T91" s="38">
        <f t="shared" si="23"/>
        <v>4.7114653399292088</v>
      </c>
      <c r="U91" s="38">
        <f t="shared" si="24"/>
        <v>6.8296916479477234</v>
      </c>
      <c r="V91" s="38">
        <f t="shared" si="25"/>
        <v>11.54115698787693</v>
      </c>
      <c r="X91" s="30">
        <f t="shared" si="26"/>
        <v>100</v>
      </c>
      <c r="Y91" s="39">
        <f t="shared" si="27"/>
        <v>11.541156987876931</v>
      </c>
    </row>
    <row r="92" spans="1:25" ht="15" x14ac:dyDescent="0.25">
      <c r="A92" s="42" t="s">
        <v>274</v>
      </c>
      <c r="B92" s="18" t="s">
        <v>145</v>
      </c>
      <c r="C92" s="44" t="s">
        <v>39</v>
      </c>
      <c r="D92" s="19">
        <v>65.023099999999999</v>
      </c>
      <c r="E92" s="19">
        <v>0</v>
      </c>
      <c r="F92" s="19">
        <v>0</v>
      </c>
      <c r="G92" s="19">
        <v>0</v>
      </c>
      <c r="H92" s="19">
        <f t="shared" si="14"/>
        <v>65.023099999999999</v>
      </c>
      <c r="I92" s="36">
        <f t="shared" si="15"/>
        <v>0</v>
      </c>
      <c r="J92" s="36">
        <f t="shared" si="16"/>
        <v>0</v>
      </c>
      <c r="K92" s="36">
        <f t="shared" si="17"/>
        <v>0</v>
      </c>
      <c r="L92" s="36">
        <f t="shared" si="18"/>
        <v>100</v>
      </c>
      <c r="M92" s="19">
        <v>1.4928972517900001</v>
      </c>
      <c r="N92" s="19">
        <v>0.68630742823000002</v>
      </c>
      <c r="O92" s="35">
        <f t="shared" si="19"/>
        <v>2.1792046800200002</v>
      </c>
      <c r="P92" s="19">
        <v>2.8178700000000001</v>
      </c>
      <c r="Q92" s="35">
        <f t="shared" si="20"/>
        <v>4.9970746800200008</v>
      </c>
      <c r="R92" s="38">
        <f t="shared" si="21"/>
        <v>2.2959490577810042</v>
      </c>
      <c r="S92" s="38">
        <f t="shared" si="22"/>
        <v>1.0554824796572295</v>
      </c>
      <c r="T92" s="38">
        <f t="shared" si="23"/>
        <v>3.3514315374382342</v>
      </c>
      <c r="U92" s="38">
        <f t="shared" si="24"/>
        <v>4.3336445047990644</v>
      </c>
      <c r="V92" s="38">
        <f t="shared" si="25"/>
        <v>7.6850760422372986</v>
      </c>
      <c r="X92" s="30">
        <f t="shared" si="26"/>
        <v>100</v>
      </c>
      <c r="Y92" s="39">
        <f t="shared" si="27"/>
        <v>7.6850760422372986</v>
      </c>
    </row>
    <row r="93" spans="1:25" ht="15" x14ac:dyDescent="0.25">
      <c r="A93" s="42" t="s">
        <v>275</v>
      </c>
      <c r="B93" s="18" t="s">
        <v>146</v>
      </c>
      <c r="C93" s="44" t="s">
        <v>39</v>
      </c>
      <c r="D93" s="19">
        <v>36.066600000000001</v>
      </c>
      <c r="E93" s="19">
        <v>0</v>
      </c>
      <c r="F93" s="19">
        <v>0</v>
      </c>
      <c r="G93" s="19">
        <v>0</v>
      </c>
      <c r="H93" s="19">
        <f t="shared" si="14"/>
        <v>36.066600000000001</v>
      </c>
      <c r="I93" s="36">
        <f t="shared" si="15"/>
        <v>0</v>
      </c>
      <c r="J93" s="36">
        <f t="shared" si="16"/>
        <v>0</v>
      </c>
      <c r="K93" s="36">
        <f t="shared" si="17"/>
        <v>0</v>
      </c>
      <c r="L93" s="36">
        <f t="shared" si="18"/>
        <v>100</v>
      </c>
      <c r="M93" s="19">
        <v>0</v>
      </c>
      <c r="N93" s="19">
        <v>0</v>
      </c>
      <c r="O93" s="35">
        <f t="shared" si="19"/>
        <v>0</v>
      </c>
      <c r="P93" s="19">
        <v>1.12E-2</v>
      </c>
      <c r="Q93" s="35">
        <f t="shared" si="20"/>
        <v>1.12E-2</v>
      </c>
      <c r="R93" s="38">
        <f t="shared" si="21"/>
        <v>0</v>
      </c>
      <c r="S93" s="38">
        <f t="shared" si="22"/>
        <v>0</v>
      </c>
      <c r="T93" s="38">
        <f t="shared" si="23"/>
        <v>0</v>
      </c>
      <c r="U93" s="38">
        <f t="shared" si="24"/>
        <v>3.1053661836713188E-2</v>
      </c>
      <c r="V93" s="38">
        <f t="shared" si="25"/>
        <v>3.1053661836713188E-2</v>
      </c>
      <c r="X93" s="30">
        <f t="shared" si="26"/>
        <v>100</v>
      </c>
      <c r="Y93" s="39">
        <f t="shared" si="27"/>
        <v>3.1053661836713188E-2</v>
      </c>
    </row>
    <row r="94" spans="1:25" ht="15" x14ac:dyDescent="0.25">
      <c r="A94" s="42" t="s">
        <v>276</v>
      </c>
      <c r="B94" s="18" t="s">
        <v>147</v>
      </c>
      <c r="C94" s="44" t="s">
        <v>39</v>
      </c>
      <c r="D94" s="19">
        <v>155.892</v>
      </c>
      <c r="E94" s="19">
        <v>0</v>
      </c>
      <c r="F94" s="19">
        <v>0</v>
      </c>
      <c r="G94" s="19">
        <v>0</v>
      </c>
      <c r="H94" s="19">
        <f t="shared" si="14"/>
        <v>155.892</v>
      </c>
      <c r="I94" s="36">
        <f t="shared" si="15"/>
        <v>0</v>
      </c>
      <c r="J94" s="36">
        <f t="shared" si="16"/>
        <v>0</v>
      </c>
      <c r="K94" s="36">
        <f t="shared" si="17"/>
        <v>0</v>
      </c>
      <c r="L94" s="36">
        <f t="shared" si="18"/>
        <v>100</v>
      </c>
      <c r="M94" s="19">
        <v>8.3703399999400005E-2</v>
      </c>
      <c r="N94" s="19">
        <v>0.17820893416899999</v>
      </c>
      <c r="O94" s="35">
        <f t="shared" si="19"/>
        <v>0.26191233416839999</v>
      </c>
      <c r="P94" s="19">
        <v>2.71549</v>
      </c>
      <c r="Q94" s="35">
        <f t="shared" si="20"/>
        <v>2.9774023341684002</v>
      </c>
      <c r="R94" s="38">
        <f t="shared" si="21"/>
        <v>5.3693197854540325E-2</v>
      </c>
      <c r="S94" s="38">
        <f t="shared" si="22"/>
        <v>0.11431563785761938</v>
      </c>
      <c r="T94" s="38">
        <f t="shared" si="23"/>
        <v>0.16800883571215969</v>
      </c>
      <c r="U94" s="38">
        <f t="shared" si="24"/>
        <v>1.7419046519385215</v>
      </c>
      <c r="V94" s="38">
        <f t="shared" si="25"/>
        <v>1.9099134876506816</v>
      </c>
      <c r="X94" s="30">
        <f t="shared" si="26"/>
        <v>100</v>
      </c>
      <c r="Y94" s="39">
        <f t="shared" si="27"/>
        <v>1.9099134876506811</v>
      </c>
    </row>
    <row r="96" spans="1:25" x14ac:dyDescent="0.2">
      <c r="H96" s="45" t="s">
        <v>38</v>
      </c>
      <c r="I96" s="37">
        <f>MIN(I2:I94)</f>
        <v>0</v>
      </c>
      <c r="J96" s="37">
        <f>MIN(J2:J94)</f>
        <v>0</v>
      </c>
      <c r="K96" s="37">
        <f>MIN(K2:K94)</f>
        <v>0</v>
      </c>
      <c r="L96" s="37">
        <f>MIN(L2:L94)</f>
        <v>0.93898186976101561</v>
      </c>
      <c r="W96" s="31" t="s">
        <v>38</v>
      </c>
      <c r="X96" s="30">
        <f>MIN(X2:X94)</f>
        <v>99.999999999999986</v>
      </c>
      <c r="Y96" s="39">
        <f>MIN(Y2:Y94)</f>
        <v>0</v>
      </c>
    </row>
    <row r="97" spans="8:25" x14ac:dyDescent="0.2">
      <c r="H97" s="31"/>
      <c r="I97" s="37">
        <f>MAX(I2:I94)</f>
        <v>15.340407044549734</v>
      </c>
      <c r="J97" s="37">
        <f>MAX(J2:J94)</f>
        <v>35.476295162331326</v>
      </c>
      <c r="K97" s="37">
        <f>MAX(K2:K94)</f>
        <v>62.788276005039833</v>
      </c>
      <c r="L97" s="37">
        <f>MAX(L2:L94)</f>
        <v>100</v>
      </c>
      <c r="W97" s="31"/>
      <c r="X97" s="30">
        <f>MAX(X2:X94)</f>
        <v>100.00000000000001</v>
      </c>
      <c r="Y97" s="39">
        <f>MAX(Y2:Y94)</f>
        <v>100.70907653556401</v>
      </c>
    </row>
  </sheetData>
  <autoFilter ref="A1:U94" xr:uid="{00000000-0009-0000-0000-000001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Hannah Bishop</cp:lastModifiedBy>
  <dcterms:created xsi:type="dcterms:W3CDTF">2015-12-04T10:36:28Z</dcterms:created>
  <dcterms:modified xsi:type="dcterms:W3CDTF">2020-06-15T08:59:03Z</dcterms:modified>
</cp:coreProperties>
</file>